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 yWindow="60" windowWidth="15910" windowHeight="749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G83" i="1" l="1"/>
  <c r="G82" i="1"/>
  <c r="G79" i="1"/>
  <c r="G85" i="1"/>
  <c r="G84" i="1"/>
  <c r="G111" i="1" l="1"/>
  <c r="G118" i="1"/>
  <c r="G117" i="1"/>
  <c r="G116" i="1"/>
  <c r="G115" i="1"/>
  <c r="G114" i="1"/>
  <c r="G113" i="1"/>
  <c r="G112" i="1"/>
  <c r="G110" i="1"/>
  <c r="G106" i="1"/>
  <c r="G55" i="1" l="1"/>
  <c r="G56" i="1"/>
  <c r="G57" i="1"/>
  <c r="I46" i="1"/>
  <c r="G46" i="1"/>
  <c r="I45" i="1"/>
  <c r="G45" i="1"/>
  <c r="I44" i="1"/>
  <c r="G44" i="1"/>
  <c r="I43" i="1"/>
  <c r="G43" i="1"/>
  <c r="I42" i="1"/>
  <c r="G42" i="1"/>
  <c r="I22" i="1"/>
  <c r="G22" i="1"/>
  <c r="G53" i="1" l="1"/>
  <c r="F126" i="1" l="1"/>
  <c r="G125" i="1"/>
  <c r="G124" i="1"/>
  <c r="G123" i="1"/>
  <c r="G122" i="1"/>
  <c r="G121" i="1"/>
  <c r="G120" i="1"/>
  <c r="G119" i="1"/>
  <c r="G92" i="1"/>
  <c r="G93" i="1"/>
  <c r="G94" i="1"/>
  <c r="G95" i="1"/>
  <c r="G96" i="1"/>
  <c r="G97" i="1"/>
  <c r="G98" i="1"/>
  <c r="G99" i="1"/>
  <c r="G100" i="1"/>
  <c r="G101" i="1"/>
  <c r="G102" i="1"/>
  <c r="G103" i="1"/>
  <c r="G104" i="1"/>
  <c r="G105" i="1"/>
  <c r="G107" i="1"/>
  <c r="G108" i="1"/>
  <c r="G109" i="1"/>
  <c r="G91" i="1"/>
  <c r="G90" i="1"/>
  <c r="G89" i="1"/>
  <c r="G88" i="1"/>
  <c r="G126" i="1" l="1"/>
  <c r="G64" i="1"/>
  <c r="I36" i="1" l="1"/>
  <c r="G36" i="1"/>
  <c r="I35" i="1"/>
  <c r="G35" i="1"/>
  <c r="I28" i="1" l="1"/>
  <c r="G28" i="1"/>
  <c r="I30" i="1"/>
  <c r="G30" i="1"/>
  <c r="I31" i="1"/>
  <c r="G31" i="1"/>
  <c r="B22" i="2" l="1"/>
  <c r="B21" i="2"/>
  <c r="A20" i="2"/>
  <c r="A19" i="2"/>
  <c r="A18" i="2"/>
  <c r="G81" i="1" s="1"/>
  <c r="A17" i="2"/>
  <c r="G80" i="1" s="1"/>
  <c r="A16" i="2"/>
  <c r="A15" i="2"/>
  <c r="G78" i="1" s="1"/>
  <c r="A2" i="2"/>
  <c r="G66" i="1" s="1"/>
  <c r="I41" i="1"/>
  <c r="G41" i="1"/>
  <c r="G59" i="1"/>
  <c r="I19" i="1"/>
  <c r="G19" i="1"/>
  <c r="I17" i="1"/>
  <c r="G17" i="1"/>
  <c r="I15" i="1"/>
  <c r="G15" i="1"/>
  <c r="I16" i="1"/>
  <c r="G16" i="1"/>
  <c r="I47" i="1"/>
  <c r="G47" i="1"/>
  <c r="I32" i="1"/>
  <c r="G32" i="1"/>
  <c r="I21" i="1"/>
  <c r="G21" i="1"/>
  <c r="G58" i="1"/>
  <c r="I20" i="1"/>
  <c r="G20" i="1"/>
  <c r="I18" i="1"/>
  <c r="G18" i="1"/>
  <c r="G54" i="1"/>
  <c r="G67" i="1"/>
  <c r="G65" i="1"/>
  <c r="I14" i="1"/>
  <c r="G14" i="1"/>
  <c r="I13" i="1"/>
  <c r="G13" i="1"/>
  <c r="I12" i="1"/>
  <c r="G12" i="1"/>
  <c r="I8" i="1"/>
  <c r="G8" i="1"/>
  <c r="G9" i="1"/>
  <c r="I9" i="1"/>
  <c r="G10" i="1"/>
  <c r="I10" i="1"/>
  <c r="G11" i="1"/>
  <c r="I11" i="1"/>
  <c r="I40" i="1"/>
  <c r="G40" i="1"/>
  <c r="G37" i="1"/>
  <c r="I37" i="1"/>
  <c r="G38" i="1"/>
  <c r="I38" i="1"/>
  <c r="G39" i="1"/>
  <c r="I39" i="1"/>
  <c r="G48" i="1"/>
  <c r="I48" i="1"/>
  <c r="G33" i="1"/>
  <c r="I33" i="1"/>
  <c r="G34" i="1"/>
  <c r="I34" i="1"/>
  <c r="G29" i="1"/>
  <c r="I29" i="1"/>
  <c r="I27" i="1"/>
  <c r="G27" i="1"/>
  <c r="I23" i="1"/>
  <c r="I24" i="1"/>
  <c r="I25" i="1"/>
  <c r="I26" i="1"/>
  <c r="G23" i="1"/>
  <c r="G24" i="1"/>
  <c r="G25" i="1"/>
  <c r="G26" i="1"/>
  <c r="I6" i="1"/>
  <c r="I7" i="1"/>
  <c r="G6" i="1"/>
  <c r="G7" i="1"/>
  <c r="G51" i="1"/>
  <c r="G52" i="1"/>
  <c r="G61" i="1"/>
  <c r="G60" i="1"/>
  <c r="G62" i="1"/>
  <c r="I5" i="1"/>
  <c r="I4" i="1"/>
  <c r="G50" i="1"/>
  <c r="G5" i="1"/>
  <c r="G63" i="1"/>
  <c r="G49" i="1"/>
  <c r="G4" i="1"/>
  <c r="B2" i="2" l="1"/>
  <c r="B20" i="2"/>
  <c r="B19" i="2"/>
  <c r="B15" i="2"/>
  <c r="B18" i="2"/>
  <c r="B4" i="2"/>
  <c r="B17" i="2"/>
  <c r="B16" i="2"/>
  <c r="B5" i="2" l="1"/>
  <c r="B6" i="2" s="1"/>
  <c r="C5" i="2" s="1"/>
  <c r="F6" i="2" s="1"/>
  <c r="E5" i="2" s="1"/>
  <c r="F8" i="2" l="1"/>
  <c r="E7" i="2" s="1"/>
  <c r="F9" i="2"/>
  <c r="E8" i="2" s="1"/>
  <c r="D74" i="1"/>
  <c r="E74" i="1" s="1"/>
  <c r="F7" i="2"/>
  <c r="E6" i="2" s="1"/>
  <c r="E9" i="2"/>
  <c r="F5" i="2"/>
  <c r="K10" i="2"/>
  <c r="G13" i="2" l="1"/>
  <c r="I10" i="2"/>
  <c r="I12" i="2" s="1"/>
  <c r="J10" i="2"/>
  <c r="J12" i="2" s="1"/>
  <c r="H10" i="2"/>
  <c r="H12" i="2" s="1"/>
  <c r="G10" i="2"/>
  <c r="G12" i="2" s="1"/>
  <c r="G9" i="2" l="1"/>
  <c r="F72" i="1" s="1"/>
  <c r="G72" i="1" s="1"/>
  <c r="H4" i="2" l="1"/>
  <c r="H3" i="2" s="1"/>
  <c r="H6" i="2" s="1"/>
  <c r="H5" i="2" l="1"/>
  <c r="H8" i="2"/>
  <c r="F71" i="1" s="1"/>
  <c r="G71" i="1" s="1"/>
  <c r="H7" i="2"/>
  <c r="I4" i="2" l="1"/>
  <c r="I3" i="2" s="1"/>
  <c r="I7" i="2" s="1"/>
  <c r="F70" i="1" s="1"/>
  <c r="G70" i="1" s="1"/>
  <c r="J4" i="2" l="1"/>
  <c r="J3" i="2" s="1"/>
  <c r="J6" i="2" s="1"/>
  <c r="F69" i="1" s="1"/>
  <c r="G69" i="1" s="1"/>
  <c r="K4" i="2" l="1"/>
  <c r="K3" i="2" s="1"/>
  <c r="K5" i="2" s="1"/>
  <c r="F68" i="1" s="1"/>
  <c r="D75" i="1" s="1"/>
  <c r="D76" i="1" s="1"/>
  <c r="G68" i="1" l="1"/>
  <c r="G73" i="1" s="1"/>
  <c r="E75" i="1" l="1"/>
  <c r="E76" i="1" s="1"/>
</calcChain>
</file>

<file path=xl/comments1.xml><?xml version="1.0" encoding="utf-8"?>
<comments xmlns="http://schemas.openxmlformats.org/spreadsheetml/2006/main">
  <authors>
    <author>KAG</author>
    <author>User</author>
  </authors>
  <commentList>
    <comment ref="A1" authorId="0">
      <text>
        <r>
          <rPr>
            <b/>
            <sz val="9"/>
            <color indexed="81"/>
            <rFont val="Tahoma"/>
            <family val="2"/>
            <charset val="238"/>
          </rPr>
          <t xml:space="preserve">
1. Grupa URZADZENIA POMIAROWE
- w kolumnie "szt." wpisz liczbę urządzeń jakie będą pracować w systemie MeternetPRO. Każde urządzenie w kolumnie "liczba tokenów w systemie" ma wyznaczoną liczbę tokenów jaką zabiera z systemu przy dodaniu go w konfiguracji.
2. ELEMENTY SIECI RS-485 i ZASILANIE
- w kolumnie "szt." wpisz liczbę urządzeń jakie są potrzebne do budowy sieci komunikacyjnej RS-485
3. ZASILANIE
- rekomendowana jest rezerwa zasilania dla MT-CPU-1 za pomocą ECH-06 i AKU-12. Zanik zasilania podczas otwartego pliku i zapisu danych może uszkodzić nieodwracalnie plik w pamięci wewnętrznej i utratę danych. Można stosować alternatywne rozwiązania. W przypadku rezygnacji wstawić 0.
4. MeternetPRO
- serwer MT-CPU-1 i licencja podstawowa LIC-MT-B są wymagane
- w polu wyboru opcji TAK/NIE w kolumnie "szt." wybierz:
   TAK - jeżeli uruchamiasz system i kupujesz serwer z oprogramowaniem
   NIE - jeżeli masz juz system i teraz obliczasz liczbę tokenów do doladowania dla rozszerzenia dodatkowych funkcji lub liczby urządzeń
- dobierz odpowiednią pamięć dla systemu
5. MODUŁY PROGRAMOWE i ARCHIWA
- zaznacz wybrane moduły programowe poprzez wybór opcji TAK/NIE w kolumnie "szt.". Ceny modułów wyrazone są w liczbie tokenów jaką zabiera dany moduł z systemu przy jego aktywacji. W kolumnie "kwota" (na szaro) informacyjnie podana będzie kwota wartości tokenów. Koszt tokenów uwzględniony jest w wierszu 49 w polu RAZEM.
- zaznacz typ i liczbę archiwuw dodatkowych (CSV, MSSQL,...) w kolumnie "szt.". Ceny pojedyńczego archiwum dodatkowego wyrazone są w liczbie tokenów jakią zabiera pojedyncze archiwum z systemu przy jego aktywacji. W kolumnie "kwota" (na szaro) informacyjnie podana będzie łączna kwota wartości tokenów.
- licencja podstawowa LIC-MT-B zawiera 10 tokenów. Pozostała liczba tokenów, które należy dokupić będzie przedstawiona automatycznie (po wyborze modułów programowych i urządzeń) w wierszu nr 48 (LIC-MT-D)
- jeżeli rozszerzasz układ o kolejne urządzenia lub funkcje programowe odznacz (opcja NIE) licencję podstawową LIC-MT-B</t>
        </r>
      </text>
    </comment>
    <comment ref="H1" authorId="1">
      <text>
        <r>
          <rPr>
            <b/>
            <sz val="9"/>
            <color indexed="81"/>
            <rFont val="Tahoma"/>
            <family val="2"/>
            <charset val="238"/>
          </rPr>
          <t xml:space="preserve">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6" authorId="0">
      <text>
        <r>
          <rPr>
            <b/>
            <sz val="9"/>
            <color indexed="81"/>
            <rFont val="Tahoma"/>
            <family val="2"/>
            <charset val="238"/>
          </rPr>
          <t xml:space="preserve">
LIC-MT-B licencja podstawowa:
- rejestracja  wszystkich wybranych parametrów do systemowej bazy danych  
- status pracy systemu
- 10 tokenów
- tabela odczytów bieżących
- raporty: tabelaryczny historyczny na dany punkt czasowy, wykres historyczny dla jednego parametru za wybrany okres czasowy; eksport wygenerowanych raportów do pliku csv (otwieranych w Excel lub innym dowolnym programie bazodanowym) oraz zrzut wygenerowanych wykresów do pliku jpg
- pulpit: 1 pulpit + 3 dowolne wskaźniki (widgety)
</t>
        </r>
      </text>
    </comment>
    <comment ref="D67" authorId="0">
      <text>
        <r>
          <rPr>
            <b/>
            <sz val="9"/>
            <color indexed="81"/>
            <rFont val="Tahoma"/>
            <family val="2"/>
            <charset val="238"/>
          </rPr>
          <t xml:space="preserve">
LIC-MT-I    implementacja obca
Programowe uzupełnienie biblioteki systemu o urządzenie obce, spoza produkcji F&amp;F. Usługa na zlecenie klienta. Pozwala na zintegrowanie innych urządzeń zgodnych z protokołem Modbus RTU. Każde urządzenie będzie miało wyznaczoną indywidualną liczbę tokenów.
</t>
        </r>
      </text>
    </comment>
    <comment ref="D68"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69"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70"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71"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72" authorId="0">
      <text>
        <r>
          <rPr>
            <b/>
            <sz val="9"/>
            <color indexed="81"/>
            <rFont val="Tahoma"/>
            <family val="2"/>
            <charset val="238"/>
          </rPr>
          <t xml:space="preserve">
LIC-MT-D token - licencja urządzenia:
Tokeny to tzw. punkt systemowe. Każde urządzenie dołożone do systemu lub określona licencja programowa zabiera odpowiednią liczbę tokenów. W ramach wykupionej liczby tokenów użytkownik może swobodnie zestawiać różne urządzenia w systemie, np. mając licencje na 8 tokenów możemy w systemie zestawić 4 liczniki LE-03M lub tylko jeden Licznik LE-03MP. Liczbę tokenów dla danego urządzenia lub licencji programowych przedstawia aktualne zestawienie asortymentowo-cenowe dostępne na stronie internetowej meternetpro.pl. Doładowanie do systemu zakupionych tokenów odbywa się za pomocą przesłanego kodu licencyjnego. 
</t>
        </r>
      </text>
    </comment>
    <comment ref="D78" authorId="0">
      <text>
        <r>
          <rPr>
            <b/>
            <sz val="9"/>
            <color indexed="81"/>
            <rFont val="Tahoma"/>
            <family val="2"/>
            <charset val="238"/>
          </rPr>
          <t xml:space="preserve">
LIC-MT-P "pulpit" - moduł programowy 
Panel wskaźników graficznych bieżących wskazań wybranych parametrów. Wersja z aktywną licencją „pulpit” pozwala na utworzenie nieograniczonej ilości pulpitów i wskaźników (widgetów).
</t>
        </r>
      </text>
    </comment>
    <comment ref="D79" authorId="0">
      <text>
        <r>
          <rPr>
            <b/>
            <sz val="9"/>
            <color indexed="81"/>
            <rFont val="Tahoma"/>
            <family val="2"/>
            <charset val="238"/>
          </rPr>
          <t xml:space="preserve">
LIC-MT-R "raporty" - moduł programowy 
Wersja z aktywną licencją pozwala na tworzenie wielu równoległych raportów przyrostowych. Służy jako moduł rozliczeń abonamentowych zużycia energii elektrycznej (lub innych rejestrowanych wartości narastających, np. zużycia wody, ciepła, itp.). Pozwala na wyliczanie przyrostów wartości w wyznaczonych okresach rozliczeniowych. Cykle: miesięczny, tygodniowy, dzienny, godzinowy. Dodatkowo licencja uaktywnia możliwość tworzenia wykresów historyczny dla 10 dowolnych parametrów na jednej osi czasowej (np. zależność mocy pobieranej od temperatury).
</t>
        </r>
      </text>
    </comment>
    <comment ref="D80" authorId="0">
      <text>
        <r>
          <rPr>
            <b/>
            <sz val="9"/>
            <color indexed="81"/>
            <rFont val="Tahoma"/>
            <family val="2"/>
            <charset val="238"/>
          </rPr>
          <t xml:space="preserve">
LIC-MT-M "matematyka" - moduł programowy 
Moduł pozwalający na dokonanie przekształceń (obliczeń) algebraicznych rejestrowanych wartości (suma, różnica, mnożenie, dzielenie, różniczka, średnia, min., maks., itp. Wynik jest rejestrowany jako parametr wirtualnego urządzenia i podlega wszystkim zasadom programowym, tak jak każdy wynik rzeczywistego urządzenia.
</t>
        </r>
      </text>
    </comment>
    <comment ref="D81" authorId="0">
      <text>
        <r>
          <rPr>
            <b/>
            <sz val="9"/>
            <color indexed="81"/>
            <rFont val="Tahoma"/>
            <family val="2"/>
            <charset val="238"/>
          </rPr>
          <t xml:space="preserve">
LIC-MT-K "kemping" - lmoduł programowy 
Moduł pozwalający na wyliczenie zużycia energii elektrycznej lub innych mediów (woda, gaz, itp.) w zadanym czasie za pomocą ręcznego sterowania START/STOP i rozliczenie użytkownika z należnej kwoty zgodnie z zadana stawką. Każdy raport rozliczeniowy uruchomiony i zakończony jest drukowany do pliku PDF. Archiwum rozliczeń zachowywane jest w specjalnym pliku w zakładce Pliki z możliwością eksportu do pliku CSV.
</t>
        </r>
      </text>
    </comment>
    <comment ref="D82" authorId="0">
      <text>
        <r>
          <rPr>
            <b/>
            <sz val="9"/>
            <color indexed="81"/>
            <rFont val="Tahoma"/>
            <family val="2"/>
            <charset val="238"/>
          </rPr>
          <t xml:space="preserve">
LIC-MT-Z "prepaid" - moduł programowy 
Moduł pozwalający na przedpłatowe zarzadzaniem odbiorem energii elektrycznej lub innych mediów (woda, gaz, itp.). Pozwala na automatyczne odłączanie źródła zasilania po przekroczeniu ustawionego progu lub ręczne sterowanie ON/OFF.
</t>
        </r>
      </text>
    </comment>
    <comment ref="D83" authorId="0">
      <text>
        <r>
          <rPr>
            <b/>
            <sz val="9"/>
            <color indexed="81"/>
            <rFont val="Tahoma"/>
            <family val="2"/>
            <charset val="238"/>
          </rPr>
          <t xml:space="preserve">
LIC-MT-L "sterowanie i alarmy" - moduł programowy 
Moduł pozwalający na przypoisanie logiki zdarzeń w zależnych od wartości parametru wejściowego:
- powiadomienia e-mail
- powiadomienia SMS
- ręczne sterowanie ON/OFF modułami wyjść MR-RO-1 i MR-RO-4
- automatyczne sterowanie ON/OFF modułami wyjść MR-RO-1 i MR-RO-4 na zasadzie regulacji dwustanowej
- ręczne sterowanie wyjściowym sygnałem analogowym napięciowym modułu MR-AO-1
- automatyczne sterowanie wyjściowym sygnałem analogowym napięciowym modułu MR-AO-1</t>
        </r>
      </text>
    </comment>
    <comment ref="D84" authorId="0">
      <text>
        <r>
          <rPr>
            <b/>
            <sz val="9"/>
            <color indexed="81"/>
            <rFont val="Tahoma"/>
            <family val="2"/>
            <charset val="238"/>
          </rPr>
          <t>Archiwu dodatkowe w postaci pliku formatu csv otwieranym w programie Excel lub innym bazodanowym.</t>
        </r>
        <r>
          <rPr>
            <sz val="9"/>
            <color indexed="81"/>
            <rFont val="Tahoma"/>
            <family val="2"/>
            <charset val="238"/>
          </rPr>
          <t xml:space="preserve">
</t>
        </r>
      </text>
    </comment>
    <comment ref="D85" authorId="0">
      <text>
        <r>
          <rPr>
            <b/>
            <sz val="9"/>
            <color indexed="81"/>
            <rFont val="Tahoma"/>
            <family val="2"/>
            <charset val="238"/>
          </rPr>
          <t xml:space="preserve">
Baza danych Postgre SQL
Archiwum dodatkowe w postaci zewnętrznej bazy danych typu Postgre SQL umiejscowionej w sieci lokalnej lub w "chmurze".</t>
        </r>
      </text>
    </comment>
  </commentList>
</comments>
</file>

<file path=xl/sharedStrings.xml><?xml version="1.0" encoding="utf-8"?>
<sst xmlns="http://schemas.openxmlformats.org/spreadsheetml/2006/main" count="396" uniqueCount="256">
  <si>
    <t>LT-04</t>
  </si>
  <si>
    <t>RM-07</t>
  </si>
  <si>
    <t>moduł terminacyjny</t>
  </si>
  <si>
    <t>szt.</t>
  </si>
  <si>
    <t>kwota</t>
  </si>
  <si>
    <t>opis</t>
  </si>
  <si>
    <t>MT-CPU-1</t>
  </si>
  <si>
    <t>LIC-MT-B</t>
  </si>
  <si>
    <t>LIC-MT-D</t>
  </si>
  <si>
    <t>LE-01M</t>
  </si>
  <si>
    <t>wzmacniacz / separator RS</t>
  </si>
  <si>
    <t>suma tokenów</t>
  </si>
  <si>
    <t>licznik 1f energii czynnej 100A</t>
  </si>
  <si>
    <t>licznik 1f z analizą parametrów sieci 100A</t>
  </si>
  <si>
    <t>ECH-06</t>
  </si>
  <si>
    <t>moduł rezerwy zasilania</t>
  </si>
  <si>
    <t>AKU-12</t>
  </si>
  <si>
    <t>ZI-21</t>
  </si>
  <si>
    <t>konwerter USB</t>
  </si>
  <si>
    <t>konwerter LAN</t>
  </si>
  <si>
    <t>zasilanie</t>
  </si>
  <si>
    <t>LE-03M</t>
  </si>
  <si>
    <t>licznik 3f energii czynnej 100A</t>
  </si>
  <si>
    <t>licznik 3f energii czynnej, przekładnikowy</t>
  </si>
  <si>
    <t>LE-01MQ</t>
  </si>
  <si>
    <t>MB-1U-1</t>
  </si>
  <si>
    <t>MB-3U-1</t>
  </si>
  <si>
    <t>przetwornik pomiarowy napiecia 1f 285V</t>
  </si>
  <si>
    <t>przetwornik pomiarowy napiecia 3f 3x285V</t>
  </si>
  <si>
    <t>MB-PT-100</t>
  </si>
  <si>
    <t>multimetr z analizą parametrów sieci, przekładnikowy</t>
  </si>
  <si>
    <t>link</t>
  </si>
  <si>
    <t>↗</t>
  </si>
  <si>
    <t>LIC-MT-P</t>
  </si>
  <si>
    <t>LIC-MT-R</t>
  </si>
  <si>
    <t>LIC-MT-M</t>
  </si>
  <si>
    <t>MB-DS-2</t>
  </si>
  <si>
    <t>MR-AI-1</t>
  </si>
  <si>
    <t>MR-RO-1</t>
  </si>
  <si>
    <t>MR-RO-4</t>
  </si>
  <si>
    <t>moduł rozszerzeń wyjść przekaźnikowych styk 4x1Z</t>
  </si>
  <si>
    <t>moduł rozszerzeń wyjść przekaźnikowych styk 1x1P</t>
  </si>
  <si>
    <t>urządzenie obce</t>
  </si>
  <si>
    <t>LIC-MT-I</t>
  </si>
  <si>
    <t>licencja rozszerzenia - implementacja obca</t>
  </si>
  <si>
    <t>LE-03MQ</t>
  </si>
  <si>
    <t>licznik 3f 2-kierunkowy z analizą parametrów sieci 100A</t>
  </si>
  <si>
    <t>licznik 1f 2-kierunkowy z analizą parametrów sieci 100A</t>
  </si>
  <si>
    <t>licznik 3f 2-kierunkowy z analizą parametrów sieci, przekładnikowy</t>
  </si>
  <si>
    <t>LE-03MQ-CT</t>
  </si>
  <si>
    <t>LE-03M-CT</t>
  </si>
  <si>
    <t>LE-01MR</t>
  </si>
  <si>
    <t>LE-03MP</t>
  </si>
  <si>
    <t>serwer sprzętowy</t>
  </si>
  <si>
    <t>LE-01MB</t>
  </si>
  <si>
    <t>LE-03MB</t>
  </si>
  <si>
    <t>LE-03MB-CT</t>
  </si>
  <si>
    <t>LIC-MT-K</t>
  </si>
  <si>
    <t>MB-AHT-1</t>
  </si>
  <si>
    <t>TAK</t>
  </si>
  <si>
    <t>NIE</t>
  </si>
  <si>
    <t>LIC-MT-Z</t>
  </si>
  <si>
    <t>liczba tokenów w systemie</t>
  </si>
  <si>
    <t>archiwum "CSV" (excel)  - jeden arkusz</t>
  </si>
  <si>
    <t>bateria żelowa 12V 1,3Ah</t>
  </si>
  <si>
    <t>INSTRUKCJA</t>
  </si>
  <si>
    <t>moduł programowy "matematyka"</t>
  </si>
  <si>
    <t>moduł programowy "kemping"</t>
  </si>
  <si>
    <t>moduł programowy "prepaid"</t>
  </si>
  <si>
    <t>moduł programowy "pulpity"</t>
  </si>
  <si>
    <t>CSV</t>
  </si>
  <si>
    <t>moduł programowy "powiadomienia i sterowanie"</t>
  </si>
  <si>
    <t>LIC-MT-L</t>
  </si>
  <si>
    <t>CN-USB-485</t>
  </si>
  <si>
    <t>ZI-61-24</t>
  </si>
  <si>
    <r>
      <t xml:space="preserve">zasilacz 24V 60W     </t>
    </r>
    <r>
      <rPr>
        <sz val="9"/>
        <color indexed="8"/>
        <rFont val="Calibri"/>
        <family val="2"/>
        <charset val="238"/>
      </rPr>
      <t xml:space="preserve"> (dla MT-CPU-1 w układzie z ECH-06 + AKU-12)</t>
    </r>
  </si>
  <si>
    <t>urządzenia  pomiarowe</t>
  </si>
  <si>
    <t>MeternetPRO</t>
  </si>
  <si>
    <r>
      <t>licencja programu - wersja podstawowa</t>
    </r>
    <r>
      <rPr>
        <sz val="9"/>
        <color indexed="8"/>
        <rFont val="Calibri"/>
        <family val="2"/>
        <charset val="238"/>
      </rPr>
      <t xml:space="preserve"> (wewnętrzne archiwum INTERNAL + 10 tokenów)</t>
    </r>
  </si>
  <si>
    <t>RAZEM:</t>
  </si>
  <si>
    <t>indeks</t>
  </si>
  <si>
    <t>moduły programowe                                                            i  archiwa</t>
  </si>
  <si>
    <t>CN-ETH-485</t>
  </si>
  <si>
    <t>LE-03MW</t>
  </si>
  <si>
    <t>LE-03MW-CT</t>
  </si>
  <si>
    <r>
      <t xml:space="preserve">zasilacz 24V 12W      </t>
    </r>
    <r>
      <rPr>
        <sz val="9"/>
        <color indexed="8"/>
        <rFont val="Calibri"/>
        <family val="2"/>
        <charset val="238"/>
      </rPr>
      <t>(dla RM-07, LT-04, CN-ETH-485, ETH2)</t>
    </r>
  </si>
  <si>
    <t>SQL</t>
  </si>
  <si>
    <t>LIC-MT-D250</t>
  </si>
  <si>
    <t>LIC-MT-D500</t>
  </si>
  <si>
    <t>LIC-MT-D1000</t>
  </si>
  <si>
    <t>LIC-MT-D2000</t>
  </si>
  <si>
    <t>pakiet tokenów: 2000 szt.</t>
  </si>
  <si>
    <t>pakiet tokenów: 1000 szt.</t>
  </si>
  <si>
    <t>pakiet tokenów: 500 szt.</t>
  </si>
  <si>
    <t>pakiet tokenów: 250 szt.</t>
  </si>
  <si>
    <r>
      <rPr>
        <b/>
        <sz val="12"/>
        <rFont val="Calibri"/>
        <family val="2"/>
        <charset val="238"/>
      </rPr>
      <t>40</t>
    </r>
    <r>
      <rPr>
        <sz val="11"/>
        <rFont val="Calibri"/>
        <family val="2"/>
        <charset val="238"/>
      </rPr>
      <t xml:space="preserve"> tokenów</t>
    </r>
  </si>
  <si>
    <r>
      <rPr>
        <b/>
        <sz val="12"/>
        <rFont val="Calibri"/>
        <family val="2"/>
        <charset val="238"/>
      </rPr>
      <t>40</t>
    </r>
    <r>
      <rPr>
        <b/>
        <sz val="14"/>
        <rFont val="Calibri"/>
        <family val="2"/>
        <charset val="238"/>
      </rPr>
      <t xml:space="preserve"> </t>
    </r>
    <r>
      <rPr>
        <sz val="11"/>
        <rFont val="Calibri"/>
        <family val="2"/>
        <charset val="238"/>
      </rPr>
      <t>tokenów</t>
    </r>
  </si>
  <si>
    <r>
      <rPr>
        <b/>
        <sz val="12"/>
        <rFont val="Calibri"/>
        <family val="2"/>
        <charset val="238"/>
      </rPr>
      <t>60</t>
    </r>
    <r>
      <rPr>
        <sz val="11"/>
        <rFont val="Calibri"/>
        <family val="2"/>
        <charset val="238"/>
      </rPr>
      <t xml:space="preserve"> tokenów</t>
    </r>
  </si>
  <si>
    <r>
      <rPr>
        <b/>
        <sz val="12"/>
        <rFont val="Calibri"/>
        <family val="2"/>
        <charset val="238"/>
      </rPr>
      <t>60</t>
    </r>
    <r>
      <rPr>
        <sz val="12"/>
        <rFont val="Calibri"/>
        <family val="2"/>
        <charset val="238"/>
      </rPr>
      <t xml:space="preserve"> </t>
    </r>
    <r>
      <rPr>
        <sz val="11"/>
        <rFont val="Calibri"/>
        <family val="2"/>
        <charset val="238"/>
      </rPr>
      <t>tokenów</t>
    </r>
  </si>
  <si>
    <r>
      <rPr>
        <b/>
        <sz val="12"/>
        <rFont val="Calibri"/>
        <family val="2"/>
        <charset val="238"/>
      </rPr>
      <t>30</t>
    </r>
    <r>
      <rPr>
        <sz val="11"/>
        <rFont val="Calibri"/>
        <family val="2"/>
        <charset val="238"/>
      </rPr>
      <t xml:space="preserve"> tokenów</t>
    </r>
  </si>
  <si>
    <r>
      <rPr>
        <b/>
        <sz val="12"/>
        <rFont val="Calibri"/>
        <family val="2"/>
        <charset val="238"/>
      </rPr>
      <t>10</t>
    </r>
    <r>
      <rPr>
        <sz val="12"/>
        <rFont val="Calibri"/>
        <family val="2"/>
        <charset val="238"/>
      </rPr>
      <t xml:space="preserve"> </t>
    </r>
    <r>
      <rPr>
        <sz val="11"/>
        <rFont val="Calibri"/>
        <family val="2"/>
        <charset val="238"/>
      </rPr>
      <t>tokenów</t>
    </r>
  </si>
  <si>
    <r>
      <rPr>
        <b/>
        <sz val="12"/>
        <rFont val="Calibri"/>
        <family val="2"/>
        <charset val="238"/>
      </rPr>
      <t>50</t>
    </r>
    <r>
      <rPr>
        <sz val="11"/>
        <rFont val="Calibri"/>
        <family val="2"/>
        <charset val="238"/>
      </rPr>
      <t xml:space="preserve"> tokenów</t>
    </r>
  </si>
  <si>
    <t>GRATIS!!!</t>
  </si>
  <si>
    <t>-----------------</t>
  </si>
  <si>
    <t>archiwum "Baza danych SQL" - jedna baza (MSSQL, PostgreSQL, MySQL, ORACLE)</t>
  </si>
  <si>
    <t>Liczba wymaganych tokenów (LICMT-D) dla systemu:</t>
  </si>
  <si>
    <t>Rachunek</t>
  </si>
  <si>
    <t xml:space="preserve">Oszczędzasz! </t>
  </si>
  <si>
    <t xml:space="preserve">Zyskujesz tokenów: </t>
  </si>
  <si>
    <t>DMM-5T-2</t>
  </si>
  <si>
    <t>LE-01MW</t>
  </si>
  <si>
    <t>przetwornik pomiarowy temperatury, sonda PT-100</t>
  </si>
  <si>
    <t>przetwornik pomiarowy temperatury, czujnik DS. x2</t>
  </si>
  <si>
    <r>
      <t xml:space="preserve">zasilacz 24V 60W     </t>
    </r>
    <r>
      <rPr>
        <sz val="9"/>
        <color indexed="8"/>
        <rFont val="Calibri"/>
        <family val="2"/>
        <charset val="238"/>
      </rPr>
      <t xml:space="preserve"> (dla RM-07, LT-04, CN-ETH-485, ETH2)</t>
    </r>
  </si>
  <si>
    <r>
      <t>token</t>
    </r>
    <r>
      <rPr>
        <sz val="11"/>
        <color indexed="60"/>
        <rFont val="Calibri"/>
        <family val="2"/>
        <charset val="238"/>
      </rPr>
      <t/>
    </r>
  </si>
  <si>
    <t>urządzenia sieci RS-485</t>
  </si>
  <si>
    <t>MB-LS-1</t>
  </si>
  <si>
    <t>przetwornik pomiarowy natężenia oświetlenia</t>
  </si>
  <si>
    <t>Liczba tokenów pojedynczych i w pakietach zoptymalizowana pod względem ceny:</t>
  </si>
  <si>
    <t>cena katalogowa netto</t>
  </si>
  <si>
    <r>
      <t xml:space="preserve">Informacyjna kwota wartości tokenów za wybrany moduł lub archiwum. Kwota jest uwzględniona w wierszu 65 w polu RAZEM.                                                                          </t>
    </r>
    <r>
      <rPr>
        <sz val="9"/>
        <color indexed="60"/>
        <rFont val="Calibri"/>
        <family val="2"/>
        <charset val="238"/>
      </rPr>
      <t>↓</t>
    </r>
  </si>
  <si>
    <t>Zaznacz wybrane moduły programowe poprzez wybór opcji TAK/NIE oraz zaznacz typ i liczbę archiwów dodatkowych. Ceny wyrażone są w liczbie tokenów jaką wymaga system przy jego aktywacji. Liczba tokenów, które należy dokupić wliczona jest w wiersze nr 61-64 (LIC-MT-D).</t>
  </si>
  <si>
    <t>moduł programowy "raporty"</t>
  </si>
  <si>
    <t>MB-DS-10</t>
  </si>
  <si>
    <t>MB-DS-30</t>
  </si>
  <si>
    <t>przetwornik pomiarowy temperatury, czujnik DS. x10</t>
  </si>
  <si>
    <t>przetwornik pomiarowy temperatury, czujnik DS. x30</t>
  </si>
  <si>
    <t>MB-TC-1</t>
  </si>
  <si>
    <t>przetwornik pomiarowy temperatury, sonda termopara K, J, E, N, T, S, R, B.</t>
  </si>
  <si>
    <t xml:space="preserve">MB-LI-4   </t>
  </si>
  <si>
    <t>MR-DI-4</t>
  </si>
  <si>
    <t>MB-LG-4</t>
  </si>
  <si>
    <t>PA-02-MBT</t>
  </si>
  <si>
    <t>moduł rozszerzeń wejść analogowych x4</t>
  </si>
  <si>
    <t>moduł rozszerzeń wyjść/wejść cyfrowych x6</t>
  </si>
  <si>
    <t>moduł rozszerzeń wejść cyfrowych x4; wersja napieciowa Lo lub Hi</t>
  </si>
  <si>
    <t>licznik impulsów; wejście liczące x4; wersja napieciowa Lo lub Hi</t>
  </si>
  <si>
    <t>licznik czasu pracy; wejście liczące x4; wersja napieciowa Lo lub Hi</t>
  </si>
  <si>
    <t>przetwornik pomiarowy wilgotności i temperatury</t>
  </si>
  <si>
    <t>moduł rozszerzeń wejście analogowych x1 + LCD</t>
  </si>
  <si>
    <t xml:space="preserve">MB-1I-1 </t>
  </si>
  <si>
    <t>MB-3I-1</t>
  </si>
  <si>
    <t xml:space="preserve">przetwornik pomiarowy pradu 1f; </t>
  </si>
  <si>
    <t>przetwornik pomiarowy pradu 3f; wersja 5A lub 15A</t>
  </si>
  <si>
    <t>SSD240</t>
  </si>
  <si>
    <t>SSD480</t>
  </si>
  <si>
    <r>
      <t>pamięć USB 240GB</t>
    </r>
    <r>
      <rPr>
        <sz val="9"/>
        <color indexed="8"/>
        <rFont val="Calibri"/>
        <family val="2"/>
        <charset val="238"/>
      </rPr>
      <t>; z adapterem na szynę TH35 + zasilacz ZI-USB-5 + kabel Y</t>
    </r>
  </si>
  <si>
    <r>
      <t>pamięć USB 480GB</t>
    </r>
    <r>
      <rPr>
        <sz val="9"/>
        <color indexed="8"/>
        <rFont val="Calibri"/>
        <family val="2"/>
        <charset val="238"/>
      </rPr>
      <t>; z adapterem na szynę TH35 + zasilacz ZI-USB-5 + kabel Y</t>
    </r>
  </si>
  <si>
    <t>TI-40</t>
  </si>
  <si>
    <t>TI-50</t>
  </si>
  <si>
    <t>TI-60</t>
  </si>
  <si>
    <t>TI-75</t>
  </si>
  <si>
    <t>TI-80</t>
  </si>
  <si>
    <t>TI-100</t>
  </si>
  <si>
    <t>TI-150</t>
  </si>
  <si>
    <t>TI-200</t>
  </si>
  <si>
    <t>TI-250</t>
  </si>
  <si>
    <t>TI-300</t>
  </si>
  <si>
    <t>TI-400</t>
  </si>
  <si>
    <t>TI-600</t>
  </si>
  <si>
    <t>przewlekany; 14/5A Ø22</t>
  </si>
  <si>
    <t>przewlekany; 50/5A Ø22</t>
  </si>
  <si>
    <t>przewlekany; 60/5A Ø22</t>
  </si>
  <si>
    <t>przewlekany; 75/5A Ø22</t>
  </si>
  <si>
    <t>przewlekany; 80/5A Ø22</t>
  </si>
  <si>
    <t>przewlekany; 100/5A Ø22</t>
  </si>
  <si>
    <t>przewlekany; 150/5A Ø22</t>
  </si>
  <si>
    <t>przewlekany; 200/5A Ø22</t>
  </si>
  <si>
    <t>przewlekany; 250/5A Ø22</t>
  </si>
  <si>
    <t>przewlekany; 300/5A Ø22</t>
  </si>
  <si>
    <t>przewlekany; 400/5A Ø30</t>
  </si>
  <si>
    <t>przewlekany; 600/5A Ø30</t>
  </si>
  <si>
    <t>TO-100</t>
  </si>
  <si>
    <t>TO-150</t>
  </si>
  <si>
    <t>TO-200</t>
  </si>
  <si>
    <t>TO-250</t>
  </si>
  <si>
    <t>TO-300</t>
  </si>
  <si>
    <t>TO-400</t>
  </si>
  <si>
    <t>TO-600</t>
  </si>
  <si>
    <t>TO-750</t>
  </si>
  <si>
    <t>TO-1000</t>
  </si>
  <si>
    <r>
      <t>otwierany rdzeń; 100/5A 21</t>
    </r>
    <r>
      <rPr>
        <sz val="11"/>
        <color theme="1"/>
        <rFont val="Calibri"/>
        <family val="2"/>
        <charset val="238"/>
      </rPr>
      <t>×</t>
    </r>
    <r>
      <rPr>
        <sz val="11"/>
        <color theme="1"/>
        <rFont val="Calibri"/>
        <family val="2"/>
        <charset val="238"/>
        <scheme val="minor"/>
      </rPr>
      <t>32mm</t>
    </r>
  </si>
  <si>
    <t>otwierany rdzeń; 150/5A 21×32mm</t>
  </si>
  <si>
    <t>otwierany rdzeń; 200/5A 21×32mm</t>
  </si>
  <si>
    <t>otwierany rdzeń; 250/5A 21×32mm</t>
  </si>
  <si>
    <t>otwierany rdzeń; 300/5A 21×32mm</t>
  </si>
  <si>
    <t>otwierany rdzeń; 400/5A 21×32mm</t>
  </si>
  <si>
    <t>otwierany rdzeń; 600/5A 50×80mm</t>
  </si>
  <si>
    <t>TP-100</t>
  </si>
  <si>
    <t>TP-150</t>
  </si>
  <si>
    <t>TP-200</t>
  </si>
  <si>
    <t>TP-250</t>
  </si>
  <si>
    <t>TP-400</t>
  </si>
  <si>
    <t>TP-300</t>
  </si>
  <si>
    <t>TP-600</t>
  </si>
  <si>
    <t>przekładniki prądowe</t>
  </si>
  <si>
    <r>
      <t xml:space="preserve">licznik 1f 2-kierunkowy </t>
    </r>
    <r>
      <rPr>
        <sz val="11"/>
        <rFont val="Calibri"/>
        <family val="2"/>
        <charset val="238"/>
      </rPr>
      <t>4-taryfowy</t>
    </r>
  </si>
  <si>
    <r>
      <t xml:space="preserve">licznik 1f 2-kierunkowy </t>
    </r>
    <r>
      <rPr>
        <sz val="11"/>
        <rFont val="Calibri"/>
        <family val="2"/>
        <charset val="238"/>
      </rPr>
      <t>4-taryfowy</t>
    </r>
    <r>
      <rPr>
        <sz val="11"/>
        <color theme="1"/>
        <rFont val="Calibri"/>
        <family val="2"/>
        <charset val="238"/>
        <scheme val="minor"/>
      </rPr>
      <t xml:space="preserve"> + parametry sieci 80A</t>
    </r>
  </si>
  <si>
    <r>
      <t xml:space="preserve">licznik 3f 2-kierunkowy </t>
    </r>
    <r>
      <rPr>
        <sz val="11"/>
        <rFont val="Calibri"/>
        <family val="2"/>
        <charset val="238"/>
      </rPr>
      <t>4-taryfowy</t>
    </r>
  </si>
  <si>
    <r>
      <t xml:space="preserve">licznik 3f 2-kierunkowy </t>
    </r>
    <r>
      <rPr>
        <sz val="11"/>
        <rFont val="Calibri"/>
        <family val="2"/>
        <charset val="238"/>
      </rPr>
      <t>4-taryfowy</t>
    </r>
    <r>
      <rPr>
        <sz val="11"/>
        <rFont val="Calibri"/>
        <family val="2"/>
        <charset val="238"/>
        <scheme val="minor"/>
      </rPr>
      <t xml:space="preserve">  + parametry sieci 80A</t>
    </r>
  </si>
  <si>
    <r>
      <t xml:space="preserve">licznik 3f 2-kierunkowy </t>
    </r>
    <r>
      <rPr>
        <sz val="11"/>
        <rFont val="Calibri"/>
        <family val="2"/>
        <charset val="238"/>
      </rPr>
      <t>4-taryfowy</t>
    </r>
    <r>
      <rPr>
        <sz val="11"/>
        <rFont val="Calibri"/>
        <family val="2"/>
        <charset val="238"/>
        <scheme val="minor"/>
      </rPr>
      <t xml:space="preserve">  + parametry sieci, przekładnikowy</t>
    </r>
  </si>
  <si>
    <t>MR-DIO-1</t>
  </si>
  <si>
    <t>EW-11A</t>
  </si>
  <si>
    <t>konwerter WiFi</t>
  </si>
  <si>
    <t xml:space="preserve">nr oprac. </t>
  </si>
  <si>
    <t>CN-GPRS-485</t>
  </si>
  <si>
    <t>konwerter GPRS</t>
  </si>
  <si>
    <t>DMM-5T-3</t>
  </si>
  <si>
    <t>wodomierz MBUS</t>
  </si>
  <si>
    <t>ciepłomierz MBUS/Modbus</t>
  </si>
  <si>
    <t>ciepłomierz MBUS/Modbus + wodomierze 2 szt. (wyj. impuls.)</t>
  </si>
  <si>
    <t>licznik główny DLMS</t>
  </si>
  <si>
    <r>
      <t xml:space="preserve">licznik 3f 2-kierunkowy z analizą parametrów sieci, przekładnikowy    </t>
    </r>
    <r>
      <rPr>
        <sz val="11"/>
        <color indexed="10"/>
        <rFont val="Calibri"/>
        <family val="2"/>
        <charset val="238"/>
      </rPr>
      <t>M-BUS</t>
    </r>
  </si>
  <si>
    <r>
      <t xml:space="preserve">licznik 3f 2-kierunkowy z analizą parametrów sieci 100A                          </t>
    </r>
    <r>
      <rPr>
        <sz val="11"/>
        <color indexed="10"/>
        <rFont val="Calibri"/>
        <family val="2"/>
        <charset val="238"/>
      </rPr>
      <t>M-BUS</t>
    </r>
  </si>
  <si>
    <r>
      <t xml:space="preserve">licznik 1f 2-kierunkowy z analizą parametrów sieci 100A                          </t>
    </r>
    <r>
      <rPr>
        <sz val="11"/>
        <color indexed="10"/>
        <rFont val="Calibri"/>
        <family val="2"/>
        <charset val="238"/>
      </rPr>
      <t>M-BUS</t>
    </r>
  </si>
  <si>
    <t>gazomierz - moduł komunikacyjny / przelicznik objetości  MBUS/Modbus</t>
  </si>
  <si>
    <t>WODA</t>
  </si>
  <si>
    <t>CIEPŁO</t>
  </si>
  <si>
    <t>CIEPŁO + WODA</t>
  </si>
  <si>
    <t>OSD LICZNIK EN.</t>
  </si>
  <si>
    <t>GAZ</t>
  </si>
  <si>
    <t>MT-SAT-1-GPRS</t>
  </si>
  <si>
    <t>koncentrator / sterownik IoT, komunikacja GSM/GPRS</t>
  </si>
  <si>
    <t>MT-SAT-2-ETH</t>
  </si>
  <si>
    <t>MT-SAT-3-LTEM</t>
  </si>
  <si>
    <t>koncentrator / sterownik IoT, komunikacja ETHERNET</t>
  </si>
  <si>
    <t>koncentrator / sterownik IoT, komunikacja GSM/ELTM</t>
  </si>
  <si>
    <t>licznik 3f z analizą parametrów sieci 60A</t>
  </si>
  <si>
    <t>ceny obowiązują od 01.07.2023</t>
  </si>
  <si>
    <t>TO-500</t>
  </si>
  <si>
    <t>otwierany rdzeń; 500/5A 50×80mm</t>
  </si>
  <si>
    <r>
      <t>3-fazowy; 100/5A 21</t>
    </r>
    <r>
      <rPr>
        <sz val="11"/>
        <color theme="1"/>
        <rFont val="Calibri"/>
        <family val="2"/>
        <charset val="238"/>
      </rPr>
      <t>×</t>
    </r>
    <r>
      <rPr>
        <sz val="11"/>
        <color theme="1"/>
        <rFont val="Calibri"/>
        <family val="2"/>
        <charset val="238"/>
        <scheme val="minor"/>
      </rPr>
      <t>32mm</t>
    </r>
  </si>
  <si>
    <t>3-fazowy; 150/5A 21×32mm</t>
  </si>
  <si>
    <t>3-fazowy; 200/5A 21×32mm</t>
  </si>
  <si>
    <t>3-fazowy; 250/5A 21×32mm</t>
  </si>
  <si>
    <t>3-fazowy; 300/5A 21×32mm</t>
  </si>
  <si>
    <t>3-fazowy; 400/5A 21×32mm</t>
  </si>
  <si>
    <t>3-fazowy; 600/5A 50×80mm</t>
  </si>
  <si>
    <t>TOM-100</t>
  </si>
  <si>
    <t>TOM-150</t>
  </si>
  <si>
    <t>TOM-200</t>
  </si>
  <si>
    <t>TOM-250</t>
  </si>
  <si>
    <t>TOM-300</t>
  </si>
  <si>
    <t>TOM-400</t>
  </si>
  <si>
    <t>TOM-500</t>
  </si>
  <si>
    <t>TOM-600</t>
  </si>
  <si>
    <t>TOM-125</t>
  </si>
  <si>
    <r>
      <t>otwierany rdzeń; 100/5A 23</t>
    </r>
    <r>
      <rPr>
        <sz val="11"/>
        <color theme="1"/>
        <rFont val="Calibri"/>
        <family val="2"/>
        <charset val="238"/>
      </rPr>
      <t>×</t>
    </r>
    <r>
      <rPr>
        <sz val="11"/>
        <color theme="1"/>
        <rFont val="Calibri"/>
        <family val="2"/>
        <charset val="238"/>
        <scheme val="minor"/>
      </rPr>
      <t xml:space="preserve">24mm Ø22  </t>
    </r>
    <r>
      <rPr>
        <b/>
        <sz val="11"/>
        <color rgb="FFFF0000"/>
        <rFont val="Calibri"/>
        <family val="2"/>
        <charset val="238"/>
        <scheme val="minor"/>
      </rPr>
      <t>TYLKO DO POMIARU ENERGII CZYNNEJ</t>
    </r>
  </si>
  <si>
    <r>
      <t xml:space="preserve">otwierany rdzeń; 125/5A 23×24mm Ø22  </t>
    </r>
    <r>
      <rPr>
        <b/>
        <sz val="11"/>
        <color rgb="FFFF0000"/>
        <rFont val="Calibri"/>
        <family val="2"/>
        <charset val="238"/>
        <scheme val="minor"/>
      </rPr>
      <t>TYLKO DO POMIARU ENERGII CZYNNEJ</t>
    </r>
  </si>
  <si>
    <r>
      <t xml:space="preserve">otwierany rdzeń; 150/5A 23×24mm Ø22 </t>
    </r>
    <r>
      <rPr>
        <b/>
        <sz val="11"/>
        <color rgb="FFFF0000"/>
        <rFont val="Calibri"/>
        <family val="2"/>
        <charset val="238"/>
        <scheme val="minor"/>
      </rPr>
      <t xml:space="preserve"> TYLKO DO POMIARU ENERGII CZYNNEJ</t>
    </r>
  </si>
  <si>
    <r>
      <t xml:space="preserve">otwierany rdzeń; 200/5A 23×24mm Ø22  </t>
    </r>
    <r>
      <rPr>
        <b/>
        <sz val="11"/>
        <color rgb="FFFF0000"/>
        <rFont val="Calibri"/>
        <family val="2"/>
        <charset val="238"/>
        <scheme val="minor"/>
      </rPr>
      <t>TYLKO DO POMIARU ENERGII CZYNNEJ</t>
    </r>
  </si>
  <si>
    <r>
      <t xml:space="preserve">otwierany rdzeń; 250/5A 23×24mm Ø22  </t>
    </r>
    <r>
      <rPr>
        <b/>
        <sz val="11"/>
        <color rgb="FFFF0000"/>
        <rFont val="Calibri"/>
        <family val="2"/>
        <charset val="238"/>
        <scheme val="minor"/>
      </rPr>
      <t>TYLKO DO POMIARU ENERGII CZYNNEJ</t>
    </r>
  </si>
  <si>
    <r>
      <t xml:space="preserve">otwierany rdzeń; 300/5A 23×24mm Ø22  </t>
    </r>
    <r>
      <rPr>
        <b/>
        <sz val="11"/>
        <color rgb="FFFF0000"/>
        <rFont val="Calibri"/>
        <family val="2"/>
        <charset val="238"/>
        <scheme val="minor"/>
      </rPr>
      <t>TYLKO DO POMIARU ENERGII CZYNNEJ</t>
    </r>
  </si>
  <si>
    <r>
      <t xml:space="preserve">otwierany rdzeń; 400/5A 34×36mm Ø32  </t>
    </r>
    <r>
      <rPr>
        <b/>
        <sz val="11"/>
        <color rgb="FFFF0000"/>
        <rFont val="Calibri"/>
        <family val="2"/>
        <charset val="238"/>
        <scheme val="minor"/>
      </rPr>
      <t>TYLKO DO POMIARU ENERGII CZYNNEJ</t>
    </r>
  </si>
  <si>
    <r>
      <t xml:space="preserve">otwierany rdzeń; 500/5A 34×36mm Ø32  </t>
    </r>
    <r>
      <rPr>
        <b/>
        <sz val="11"/>
        <color rgb="FFFF0000"/>
        <rFont val="Calibri"/>
        <family val="2"/>
        <charset val="238"/>
        <scheme val="minor"/>
      </rPr>
      <t>TYLKO DO POMIARU ENERGII CZYNNEJ</t>
    </r>
  </si>
  <si>
    <r>
      <t xml:space="preserve">otwierany rdzeń; 600/5A 34×36mm Ø32  </t>
    </r>
    <r>
      <rPr>
        <b/>
        <sz val="11"/>
        <color rgb="FFFF0000"/>
        <rFont val="Calibri"/>
        <family val="2"/>
        <charset val="238"/>
        <scheme val="minor"/>
      </rPr>
      <t>TYLKO DO POMIARU ENERGII CZYNNEJ</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</si>
</sst>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9" x14ac:knownFonts="1">
    <font>
      <sz val="11"/>
      <color theme="1"/>
      <name val="Calibri"/>
      <family val="2"/>
      <charset val="238"/>
      <scheme val="minor"/>
    </font>
    <font>
      <sz val="9"/>
      <color indexed="8"/>
      <name val="Calibri"/>
      <family val="2"/>
      <charset val="238"/>
    </font>
    <font>
      <b/>
      <sz val="9"/>
      <color indexed="81"/>
      <name val="Tahoma"/>
      <family val="2"/>
      <charset val="238"/>
    </font>
    <font>
      <sz val="9"/>
      <color indexed="81"/>
      <name val="Tahoma"/>
      <family val="2"/>
      <charset val="238"/>
    </font>
    <font>
      <sz val="9"/>
      <color indexed="60"/>
      <name val="Calibri"/>
      <family val="2"/>
      <charset val="238"/>
    </font>
    <font>
      <sz val="11"/>
      <color indexed="60"/>
      <name val="Calibri"/>
      <family val="2"/>
      <charset val="238"/>
    </font>
    <font>
      <sz val="11"/>
      <name val="Calibri"/>
      <family val="2"/>
      <charset val="238"/>
    </font>
    <font>
      <b/>
      <sz val="12"/>
      <name val="Calibri"/>
      <family val="2"/>
      <charset val="238"/>
    </font>
    <font>
      <b/>
      <sz val="14"/>
      <name val="Calibri"/>
      <family val="2"/>
      <charset val="238"/>
    </font>
    <font>
      <sz val="12"/>
      <name val="Calibri"/>
      <family val="2"/>
      <charset val="238"/>
    </font>
    <font>
      <sz val="11"/>
      <color theme="0"/>
      <name val="Calibri"/>
      <family val="2"/>
      <charset val="238"/>
      <scheme val="minor"/>
    </font>
    <font>
      <u/>
      <sz val="11"/>
      <color theme="10"/>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0" tint="-0.34998626667073579"/>
      <name val="Calibri"/>
      <family val="2"/>
      <charset val="238"/>
      <scheme val="minor"/>
    </font>
    <font>
      <sz val="11"/>
      <color rgb="FF0000FF"/>
      <name val="Calibri"/>
      <family val="2"/>
      <charset val="238"/>
      <scheme val="minor"/>
    </font>
    <font>
      <sz val="11"/>
      <color theme="10"/>
      <name val="Calibri"/>
      <family val="2"/>
      <charset val="238"/>
      <scheme val="minor"/>
    </font>
    <font>
      <sz val="9"/>
      <color rgb="FFC00000"/>
      <name val="Calibri"/>
      <family val="2"/>
      <charset val="238"/>
      <scheme val="minor"/>
    </font>
    <font>
      <sz val="11"/>
      <color theme="0" tint="-0.249977111117893"/>
      <name val="Calibri"/>
      <family val="2"/>
      <charset val="238"/>
      <scheme val="minor"/>
    </font>
    <font>
      <b/>
      <sz val="11"/>
      <name val="Calibri"/>
      <family val="2"/>
      <charset val="238"/>
      <scheme val="minor"/>
    </font>
    <font>
      <b/>
      <sz val="12"/>
      <color theme="1"/>
      <name val="Calibri"/>
      <family val="2"/>
      <charset val="238"/>
      <scheme val="minor"/>
    </font>
    <font>
      <sz val="9"/>
      <color theme="0"/>
      <name val="Calibri"/>
      <family val="2"/>
      <charset val="238"/>
      <scheme val="minor"/>
    </font>
    <font>
      <b/>
      <sz val="9"/>
      <color theme="1"/>
      <name val="Calibri"/>
      <family val="2"/>
      <charset val="238"/>
      <scheme val="minor"/>
    </font>
    <font>
      <b/>
      <sz val="10"/>
      <name val="Calibri"/>
      <family val="2"/>
      <charset val="238"/>
      <scheme val="minor"/>
    </font>
    <font>
      <sz val="7"/>
      <color theme="0" tint="-0.249977111117893"/>
      <name val="Calibri"/>
      <family val="2"/>
      <charset val="238"/>
      <scheme val="minor"/>
    </font>
    <font>
      <sz val="11"/>
      <color theme="1"/>
      <name val="Calibri"/>
      <family val="2"/>
      <charset val="238"/>
    </font>
    <font>
      <sz val="11"/>
      <color indexed="10"/>
      <name val="Calibri"/>
      <family val="2"/>
      <charset val="238"/>
    </font>
    <font>
      <b/>
      <sz val="11"/>
      <color rgb="FFFF0000"/>
      <name val="Calibri"/>
      <family val="2"/>
      <charset val="238"/>
      <scheme val="minor"/>
    </font>
  </fonts>
  <fills count="21">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5" tint="0.39997558519241921"/>
        <bgColor indexed="64"/>
      </patternFill>
    </fill>
    <fill>
      <patternFill patternType="solid">
        <fgColor theme="9" tint="0.39997558519241921"/>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indexed="64"/>
      </top>
      <bottom/>
      <diagonal/>
    </border>
    <border>
      <left style="thin">
        <color theme="0" tint="-0.34998626667073579"/>
      </left>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indexed="64"/>
      </bottom>
      <diagonal/>
    </border>
    <border>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style="thin">
        <color indexed="64"/>
      </top>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bottom style="thin">
        <color indexed="64"/>
      </bottom>
      <diagonal/>
    </border>
  </borders>
  <cellStyleXfs count="2">
    <xf numFmtId="0" fontId="0" fillId="0" borderId="0"/>
    <xf numFmtId="0" fontId="11" fillId="0" borderId="0" applyNumberFormat="0" applyFill="0" applyBorder="0" applyAlignment="0" applyProtection="0"/>
  </cellStyleXfs>
  <cellXfs count="227">
    <xf numFmtId="0" fontId="0" fillId="0" borderId="0" xfId="0"/>
    <xf numFmtId="0" fontId="12" fillId="2" borderId="0" xfId="0" applyFont="1" applyFill="1" applyAlignment="1">
      <alignment horizontal="center"/>
    </xf>
    <xf numFmtId="0" fontId="10" fillId="2" borderId="0" xfId="0" applyFont="1" applyFill="1" applyAlignment="1">
      <alignment horizontal="center" vertical="center"/>
    </xf>
    <xf numFmtId="0" fontId="0" fillId="3" borderId="0" xfId="0" applyFill="1" applyBorder="1"/>
    <xf numFmtId="0" fontId="11" fillId="0" borderId="0" xfId="1"/>
    <xf numFmtId="0" fontId="0" fillId="0" borderId="0" xfId="0" applyFont="1" applyAlignment="1">
      <alignment horizontal="center"/>
    </xf>
    <xf numFmtId="0" fontId="0" fillId="2" borderId="0" xfId="0" applyFill="1"/>
    <xf numFmtId="0" fontId="0" fillId="2" borderId="0" xfId="0" applyFont="1" applyFill="1" applyAlignment="1">
      <alignment horizontal="center"/>
    </xf>
    <xf numFmtId="0" fontId="14" fillId="0" borderId="0" xfId="0" applyFont="1"/>
    <xf numFmtId="0" fontId="0" fillId="4" borderId="0" xfId="0" applyFill="1" applyBorder="1"/>
    <xf numFmtId="0" fontId="0" fillId="5" borderId="0" xfId="0" applyFill="1" applyBorder="1"/>
    <xf numFmtId="0" fontId="0" fillId="6" borderId="0" xfId="0" applyFill="1" applyBorder="1"/>
    <xf numFmtId="0" fontId="0" fillId="7" borderId="0" xfId="0" applyFill="1" applyBorder="1"/>
    <xf numFmtId="0" fontId="0" fillId="8" borderId="0" xfId="0" applyFill="1" applyBorder="1"/>
    <xf numFmtId="0" fontId="0" fillId="9" borderId="0" xfId="0" applyFill="1" applyBorder="1"/>
    <xf numFmtId="0" fontId="0" fillId="10" borderId="0" xfId="0" applyFill="1" applyBorder="1"/>
    <xf numFmtId="0" fontId="0" fillId="6" borderId="2" xfId="0" applyFill="1" applyBorder="1"/>
    <xf numFmtId="0" fontId="0" fillId="10" borderId="0" xfId="0" applyFont="1" applyFill="1" applyBorder="1" applyAlignment="1">
      <alignment horizontal="center"/>
    </xf>
    <xf numFmtId="0" fontId="15" fillId="9" borderId="0" xfId="1" applyFont="1" applyFill="1" applyBorder="1" applyAlignment="1">
      <alignment horizontal="center" vertical="center"/>
    </xf>
    <xf numFmtId="0" fontId="15" fillId="8" borderId="0" xfId="1" applyFont="1" applyFill="1" applyBorder="1" applyAlignment="1">
      <alignment horizontal="center" vertical="center"/>
    </xf>
    <xf numFmtId="0" fontId="0" fillId="4" borderId="12" xfId="0" applyFill="1" applyBorder="1"/>
    <xf numFmtId="0" fontId="0" fillId="3" borderId="12" xfId="0" applyFill="1" applyBorder="1"/>
    <xf numFmtId="0" fontId="0" fillId="4" borderId="12" xfId="0" applyFont="1" applyFill="1" applyBorder="1"/>
    <xf numFmtId="0" fontId="0" fillId="3" borderId="12" xfId="0" applyFont="1" applyFill="1" applyBorder="1"/>
    <xf numFmtId="0" fontId="0" fillId="6" borderId="13" xfId="0" applyFill="1" applyBorder="1"/>
    <xf numFmtId="0" fontId="0" fillId="5" borderId="12" xfId="0" applyFill="1" applyBorder="1"/>
    <xf numFmtId="0" fontId="0" fillId="6" borderId="12" xfId="0" applyFill="1" applyBorder="1"/>
    <xf numFmtId="0" fontId="0" fillId="7" borderId="12" xfId="0" applyFill="1" applyBorder="1"/>
    <xf numFmtId="0" fontId="0" fillId="9" borderId="12" xfId="0" applyFill="1" applyBorder="1"/>
    <xf numFmtId="0" fontId="0" fillId="8" borderId="12" xfId="0" applyFill="1" applyBorder="1"/>
    <xf numFmtId="0" fontId="15" fillId="8" borderId="12" xfId="1" applyFont="1" applyFill="1" applyBorder="1" applyAlignment="1">
      <alignment horizontal="center" vertical="center"/>
    </xf>
    <xf numFmtId="0" fontId="15" fillId="9" borderId="12" xfId="1" applyFont="1" applyFill="1" applyBorder="1" applyAlignment="1">
      <alignment horizontal="center" vertical="center"/>
    </xf>
    <xf numFmtId="164" fontId="14" fillId="9" borderId="12" xfId="0" applyNumberFormat="1" applyFont="1" applyFill="1" applyBorder="1" applyAlignment="1">
      <alignment horizontal="right"/>
    </xf>
    <xf numFmtId="164" fontId="14" fillId="8" borderId="12" xfId="0" applyNumberFormat="1" applyFont="1" applyFill="1" applyBorder="1" applyAlignment="1">
      <alignment horizontal="right"/>
    </xf>
    <xf numFmtId="0" fontId="0" fillId="8" borderId="12" xfId="0" applyFill="1" applyBorder="1" applyAlignment="1">
      <alignment horizontal="center"/>
    </xf>
    <xf numFmtId="164" fontId="0" fillId="4" borderId="12" xfId="0" applyNumberFormat="1" applyFill="1" applyBorder="1"/>
    <xf numFmtId="164" fontId="0" fillId="3" borderId="12" xfId="0" applyNumberFormat="1" applyFill="1" applyBorder="1"/>
    <xf numFmtId="0" fontId="0" fillId="4" borderId="12" xfId="0" applyFill="1" applyBorder="1" applyAlignment="1">
      <alignment horizontal="center"/>
    </xf>
    <xf numFmtId="0" fontId="0" fillId="3" borderId="14" xfId="0" applyFill="1" applyBorder="1" applyAlignment="1">
      <alignment horizontal="center"/>
    </xf>
    <xf numFmtId="0" fontId="0" fillId="4" borderId="14" xfId="0" applyFill="1" applyBorder="1" applyAlignment="1">
      <alignment horizontal="center"/>
    </xf>
    <xf numFmtId="0" fontId="0" fillId="11" borderId="2" xfId="0" applyFill="1" applyBorder="1"/>
    <xf numFmtId="0" fontId="0" fillId="11" borderId="13" xfId="0" applyFill="1" applyBorder="1"/>
    <xf numFmtId="0" fontId="0" fillId="9" borderId="2" xfId="0" applyFill="1" applyBorder="1"/>
    <xf numFmtId="0" fontId="0" fillId="9" borderId="13" xfId="0" applyFill="1" applyBorder="1"/>
    <xf numFmtId="0" fontId="0" fillId="4" borderId="16" xfId="0" applyFill="1" applyBorder="1"/>
    <xf numFmtId="164" fontId="0" fillId="4" borderId="16" xfId="0" applyNumberFormat="1" applyFill="1" applyBorder="1"/>
    <xf numFmtId="0" fontId="17" fillId="6" borderId="13" xfId="1" applyFont="1" applyFill="1" applyBorder="1" applyAlignment="1">
      <alignment horizontal="center" vertical="center"/>
    </xf>
    <xf numFmtId="0" fontId="17" fillId="5" borderId="12" xfId="1" applyFont="1" applyFill="1" applyBorder="1" applyAlignment="1">
      <alignment horizontal="center" vertical="center"/>
    </xf>
    <xf numFmtId="0" fontId="17" fillId="6" borderId="12" xfId="1" applyFont="1" applyFill="1" applyBorder="1" applyAlignment="1">
      <alignment horizontal="center" vertical="center"/>
    </xf>
    <xf numFmtId="0" fontId="17" fillId="11" borderId="13" xfId="1" applyFont="1" applyFill="1" applyBorder="1" applyAlignment="1">
      <alignment horizontal="center" vertical="center"/>
    </xf>
    <xf numFmtId="0" fontId="18" fillId="10" borderId="0" xfId="0" applyFont="1" applyFill="1" applyBorder="1" applyAlignment="1">
      <alignment vertical="top" wrapText="1"/>
    </xf>
    <xf numFmtId="0" fontId="0" fillId="8" borderId="15" xfId="0" applyFill="1" applyBorder="1"/>
    <xf numFmtId="0" fontId="15" fillId="8" borderId="1" xfId="1" applyFont="1" applyFill="1" applyBorder="1" applyAlignment="1">
      <alignment horizontal="center" vertical="center"/>
    </xf>
    <xf numFmtId="164" fontId="14" fillId="8" borderId="15" xfId="0" applyNumberFormat="1" applyFont="1" applyFill="1" applyBorder="1" applyAlignment="1">
      <alignment horizontal="right"/>
    </xf>
    <xf numFmtId="0" fontId="19" fillId="0" borderId="0" xfId="0" applyFont="1"/>
    <xf numFmtId="0" fontId="0" fillId="11" borderId="1" xfId="0" applyFill="1" applyBorder="1"/>
    <xf numFmtId="0" fontId="0" fillId="11" borderId="15" xfId="0" applyFill="1" applyBorder="1"/>
    <xf numFmtId="0" fontId="17" fillId="11" borderId="15" xfId="1" applyFont="1" applyFill="1" applyBorder="1" applyAlignment="1">
      <alignment horizontal="center" vertical="center"/>
    </xf>
    <xf numFmtId="164" fontId="20" fillId="9" borderId="12" xfId="0" applyNumberFormat="1" applyFont="1" applyFill="1" applyBorder="1" applyAlignment="1">
      <alignment horizontal="center"/>
    </xf>
    <xf numFmtId="0" fontId="19" fillId="0" borderId="0" xfId="0" applyFont="1" applyAlignment="1">
      <alignment horizontal="center"/>
    </xf>
    <xf numFmtId="0" fontId="19" fillId="0" borderId="0" xfId="0" applyFont="1" applyFill="1"/>
    <xf numFmtId="0" fontId="19" fillId="0" borderId="0" xfId="0" applyFont="1" applyFill="1" applyBorder="1" applyAlignment="1">
      <alignment horizontal="center"/>
    </xf>
    <xf numFmtId="0" fontId="19" fillId="0" borderId="0" xfId="0" applyFont="1" applyBorder="1"/>
    <xf numFmtId="0" fontId="19" fillId="0" borderId="0" xfId="0" applyFont="1" applyAlignment="1">
      <alignment horizontal="right"/>
    </xf>
    <xf numFmtId="0" fontId="19" fillId="0" borderId="0" xfId="0" quotePrefix="1" applyFont="1" applyBorder="1"/>
    <xf numFmtId="164" fontId="19" fillId="0" borderId="0" xfId="0" applyNumberFormat="1" applyFont="1" applyBorder="1"/>
    <xf numFmtId="0" fontId="19" fillId="0" borderId="0" xfId="0" applyNumberFormat="1" applyFont="1" applyFill="1"/>
    <xf numFmtId="0" fontId="0" fillId="9" borderId="18" xfId="0" applyFill="1" applyBorder="1"/>
    <xf numFmtId="0" fontId="0" fillId="8" borderId="18" xfId="0" applyFill="1" applyBorder="1"/>
    <xf numFmtId="0" fontId="0" fillId="8" borderId="19" xfId="0" applyFill="1" applyBorder="1"/>
    <xf numFmtId="0" fontId="0" fillId="12" borderId="2" xfId="0" applyFill="1" applyBorder="1" applyAlignment="1">
      <alignment horizontal="center"/>
    </xf>
    <xf numFmtId="0" fontId="0" fillId="12" borderId="4" xfId="0" applyFill="1" applyBorder="1" applyAlignment="1">
      <alignment horizontal="center" vertical="center"/>
    </xf>
    <xf numFmtId="0" fontId="0" fillId="12" borderId="0" xfId="0" applyFill="1" applyBorder="1" applyAlignment="1">
      <alignment horizontal="right"/>
    </xf>
    <xf numFmtId="0" fontId="0" fillId="12" borderId="5" xfId="0" applyFill="1" applyBorder="1" applyAlignment="1">
      <alignment horizontal="right"/>
    </xf>
    <xf numFmtId="164" fontId="0" fillId="12" borderId="0" xfId="0" quotePrefix="1" applyNumberFormat="1" applyFill="1" applyBorder="1" applyAlignment="1">
      <alignment horizontal="center"/>
    </xf>
    <xf numFmtId="0" fontId="0" fillId="12" borderId="0" xfId="0" applyFill="1" applyBorder="1" applyAlignment="1">
      <alignment horizontal="center" vertical="center"/>
    </xf>
    <xf numFmtId="0" fontId="0" fillId="12" borderId="6" xfId="0" applyFill="1" applyBorder="1" applyAlignment="1">
      <alignment horizontal="right"/>
    </xf>
    <xf numFmtId="164" fontId="0" fillId="12" borderId="1" xfId="0" applyNumberFormat="1" applyFill="1" applyBorder="1" applyAlignment="1">
      <alignment horizontal="center"/>
    </xf>
    <xf numFmtId="164" fontId="13" fillId="12" borderId="1" xfId="0" applyNumberFormat="1" applyFont="1" applyFill="1" applyBorder="1" applyAlignment="1">
      <alignment horizontal="center" vertical="center"/>
    </xf>
    <xf numFmtId="0" fontId="13" fillId="12" borderId="0" xfId="0" applyFont="1" applyFill="1" applyBorder="1" applyAlignment="1">
      <alignment horizontal="left" vertical="center"/>
    </xf>
    <xf numFmtId="0" fontId="0" fillId="12" borderId="0" xfId="0" applyFill="1" applyBorder="1" applyAlignment="1">
      <alignment horizontal="center"/>
    </xf>
    <xf numFmtId="0" fontId="0" fillId="12" borderId="1" xfId="0" applyFill="1" applyBorder="1" applyAlignment="1">
      <alignment horizontal="center"/>
    </xf>
    <xf numFmtId="0" fontId="0" fillId="4" borderId="20" xfId="0" applyFill="1" applyBorder="1" applyAlignment="1">
      <alignment horizontal="center"/>
    </xf>
    <xf numFmtId="0" fontId="0" fillId="3" borderId="21" xfId="0" applyFill="1" applyBorder="1" applyAlignment="1">
      <alignment horizontal="center"/>
    </xf>
    <xf numFmtId="0" fontId="0" fillId="4" borderId="21" xfId="0" applyFill="1" applyBorder="1" applyAlignment="1">
      <alignment horizontal="center"/>
    </xf>
    <xf numFmtId="164" fontId="0" fillId="6" borderId="23" xfId="0" applyNumberFormat="1" applyFill="1" applyBorder="1"/>
    <xf numFmtId="164" fontId="0" fillId="5" borderId="21" xfId="0" applyNumberFormat="1" applyFill="1" applyBorder="1"/>
    <xf numFmtId="164" fontId="0" fillId="6" borderId="21" xfId="0" applyNumberFormat="1" applyFill="1" applyBorder="1"/>
    <xf numFmtId="164" fontId="0" fillId="11" borderId="23" xfId="0" applyNumberFormat="1" applyFill="1" applyBorder="1"/>
    <xf numFmtId="164" fontId="0" fillId="7" borderId="21" xfId="0" applyNumberFormat="1" applyFill="1" applyBorder="1"/>
    <xf numFmtId="164" fontId="0" fillId="11" borderId="22" xfId="0" applyNumberFormat="1" applyFill="1" applyBorder="1"/>
    <xf numFmtId="164" fontId="0" fillId="9" borderId="23" xfId="0" applyNumberFormat="1" applyFill="1" applyBorder="1"/>
    <xf numFmtId="164" fontId="0" fillId="8" borderId="21" xfId="0" applyNumberFormat="1" applyFill="1" applyBorder="1"/>
    <xf numFmtId="164" fontId="0" fillId="9" borderId="21" xfId="0" applyNumberFormat="1" applyFill="1" applyBorder="1"/>
    <xf numFmtId="164" fontId="14" fillId="9" borderId="5" xfId="0" applyNumberFormat="1" applyFont="1" applyFill="1" applyBorder="1"/>
    <xf numFmtId="164" fontId="14" fillId="8" borderId="5" xfId="0" applyNumberFormat="1" applyFont="1" applyFill="1" applyBorder="1"/>
    <xf numFmtId="164" fontId="21" fillId="13" borderId="7" xfId="0" applyNumberFormat="1" applyFont="1" applyFill="1" applyBorder="1"/>
    <xf numFmtId="164" fontId="21" fillId="12" borderId="5" xfId="0" applyNumberFormat="1" applyFont="1" applyFill="1" applyBorder="1"/>
    <xf numFmtId="164" fontId="19" fillId="14" borderId="5" xfId="0" applyNumberFormat="1" applyFont="1" applyFill="1" applyBorder="1"/>
    <xf numFmtId="164" fontId="19" fillId="14" borderId="6" xfId="0" applyNumberFormat="1" applyFont="1" applyFill="1" applyBorder="1"/>
    <xf numFmtId="0" fontId="22" fillId="2" borderId="0" xfId="0" applyFont="1" applyFill="1" applyAlignment="1">
      <alignment horizontal="center"/>
    </xf>
    <xf numFmtId="0" fontId="13" fillId="12" borderId="1" xfId="0" applyFont="1" applyFill="1" applyBorder="1" applyAlignment="1">
      <alignment horizontal="right" vertical="center"/>
    </xf>
    <xf numFmtId="0" fontId="13" fillId="12" borderId="6" xfId="0" applyFont="1" applyFill="1" applyBorder="1" applyAlignment="1">
      <alignment horizontal="right" vertical="center"/>
    </xf>
    <xf numFmtId="1" fontId="0" fillId="15" borderId="12" xfId="0" applyNumberFormat="1" applyFont="1" applyFill="1" applyBorder="1"/>
    <xf numFmtId="1" fontId="0" fillId="15" borderId="15" xfId="0" applyNumberFormat="1" applyFont="1" applyFill="1" applyBorder="1"/>
    <xf numFmtId="9" fontId="14" fillId="0" borderId="0" xfId="0" applyNumberFormat="1" applyFont="1" applyFill="1" applyAlignment="1">
      <alignment horizontal="center"/>
    </xf>
    <xf numFmtId="0" fontId="19" fillId="0" borderId="0" xfId="0" applyFont="1" applyFill="1" applyAlignment="1">
      <alignment horizontal="center"/>
    </xf>
    <xf numFmtId="0" fontId="0" fillId="0" borderId="0" xfId="0" applyFill="1"/>
    <xf numFmtId="9" fontId="0" fillId="0" borderId="0" xfId="0" applyNumberFormat="1" applyFill="1"/>
    <xf numFmtId="0" fontId="0" fillId="3" borderId="3" xfId="0" applyFill="1" applyBorder="1"/>
    <xf numFmtId="0" fontId="15" fillId="3" borderId="12" xfId="0" applyFont="1" applyFill="1" applyBorder="1" applyAlignment="1">
      <alignment horizontal="center" vertical="center"/>
    </xf>
    <xf numFmtId="0" fontId="0" fillId="4" borderId="1" xfId="0" applyFill="1" applyBorder="1"/>
    <xf numFmtId="0" fontId="0" fillId="4" borderId="15" xfId="0" applyFont="1" applyFill="1" applyBorder="1"/>
    <xf numFmtId="0" fontId="15" fillId="4" borderId="15" xfId="0" applyFont="1" applyFill="1" applyBorder="1" applyAlignment="1">
      <alignment horizontal="center" vertical="center"/>
    </xf>
    <xf numFmtId="0" fontId="0" fillId="4" borderId="15" xfId="0" applyFill="1" applyBorder="1"/>
    <xf numFmtId="164" fontId="0" fillId="4" borderId="15" xfId="0" applyNumberFormat="1" applyFill="1" applyBorder="1"/>
    <xf numFmtId="0" fontId="0" fillId="4" borderId="17" xfId="0" applyFill="1" applyBorder="1" applyAlignment="1">
      <alignment horizontal="center"/>
    </xf>
    <xf numFmtId="0" fontId="0" fillId="4" borderId="22" xfId="0" applyFill="1" applyBorder="1" applyAlignment="1">
      <alignment horizontal="center"/>
    </xf>
    <xf numFmtId="0" fontId="17" fillId="3" borderId="12" xfId="1" applyFont="1" applyFill="1" applyBorder="1" applyAlignment="1">
      <alignment horizontal="center" vertical="center"/>
    </xf>
    <xf numFmtId="0" fontId="17" fillId="4" borderId="12" xfId="1" applyFont="1" applyFill="1" applyBorder="1" applyAlignment="1">
      <alignment horizontal="center" vertical="center"/>
    </xf>
    <xf numFmtId="0" fontId="17" fillId="7" borderId="12" xfId="1" applyFont="1" applyFill="1" applyBorder="1" applyAlignment="1">
      <alignment horizontal="center" vertical="center"/>
    </xf>
    <xf numFmtId="0" fontId="17" fillId="9" borderId="13" xfId="1" applyFont="1" applyFill="1" applyBorder="1" applyAlignment="1">
      <alignment horizontal="center" vertical="center"/>
    </xf>
    <xf numFmtId="0" fontId="17" fillId="8" borderId="12" xfId="1" applyFont="1" applyFill="1" applyBorder="1" applyAlignment="1">
      <alignment horizontal="center" vertical="center"/>
    </xf>
    <xf numFmtId="0" fontId="17" fillId="9" borderId="12" xfId="1" applyFont="1" applyFill="1" applyBorder="1" applyAlignment="1">
      <alignment horizontal="center" vertical="center"/>
    </xf>
    <xf numFmtId="0" fontId="17" fillId="4" borderId="16" xfId="1" applyFont="1" applyFill="1" applyBorder="1" applyAlignment="1">
      <alignment horizontal="center" vertical="center"/>
    </xf>
    <xf numFmtId="0" fontId="0" fillId="4" borderId="29" xfId="0" applyFill="1" applyBorder="1"/>
    <xf numFmtId="0" fontId="0" fillId="4" borderId="30" xfId="0" applyFill="1" applyBorder="1"/>
    <xf numFmtId="0" fontId="17" fillId="4" borderId="30" xfId="1" applyFont="1" applyFill="1" applyBorder="1" applyAlignment="1">
      <alignment horizontal="center" vertical="center"/>
    </xf>
    <xf numFmtId="164" fontId="0" fillId="4" borderId="11" xfId="0" applyNumberFormat="1" applyFill="1" applyBorder="1"/>
    <xf numFmtId="0" fontId="0" fillId="4" borderId="31" xfId="0" applyFill="1" applyBorder="1"/>
    <xf numFmtId="0" fontId="0" fillId="4" borderId="32" xfId="0" applyFill="1" applyBorder="1"/>
    <xf numFmtId="0" fontId="17" fillId="4" borderId="32" xfId="1" applyFont="1" applyFill="1" applyBorder="1" applyAlignment="1">
      <alignment horizontal="center" vertical="center"/>
    </xf>
    <xf numFmtId="164" fontId="0" fillId="4" borderId="5" xfId="0" applyNumberFormat="1" applyFill="1" applyBorder="1"/>
    <xf numFmtId="0" fontId="0" fillId="3" borderId="31" xfId="0" applyFill="1" applyBorder="1"/>
    <xf numFmtId="0" fontId="0" fillId="3" borderId="32" xfId="0" applyFill="1" applyBorder="1"/>
    <xf numFmtId="0" fontId="17" fillId="3" borderId="32" xfId="1" applyFont="1" applyFill="1" applyBorder="1" applyAlignment="1">
      <alignment horizontal="center" vertical="center"/>
    </xf>
    <xf numFmtId="164" fontId="0" fillId="3" borderId="5" xfId="0" applyNumberFormat="1" applyFill="1" applyBorder="1"/>
    <xf numFmtId="0" fontId="0" fillId="3" borderId="33" xfId="0" applyFill="1" applyBorder="1"/>
    <xf numFmtId="0" fontId="0" fillId="3" borderId="34" xfId="0" applyFill="1" applyBorder="1"/>
    <xf numFmtId="0" fontId="17" fillId="3" borderId="34" xfId="1" applyFont="1" applyFill="1" applyBorder="1" applyAlignment="1">
      <alignment horizontal="center" vertical="center"/>
    </xf>
    <xf numFmtId="164" fontId="0" fillId="3" borderId="6" xfId="0" applyNumberFormat="1" applyFill="1" applyBorder="1"/>
    <xf numFmtId="0" fontId="0" fillId="19" borderId="26" xfId="0" applyFill="1" applyBorder="1"/>
    <xf numFmtId="164" fontId="0" fillId="19" borderId="26" xfId="0" applyNumberFormat="1" applyFill="1" applyBorder="1"/>
    <xf numFmtId="0" fontId="0" fillId="14" borderId="27" xfId="0" applyFill="1" applyBorder="1"/>
    <xf numFmtId="0" fontId="0" fillId="14" borderId="2" xfId="0" applyFill="1" applyBorder="1"/>
    <xf numFmtId="0" fontId="0" fillId="14" borderId="2" xfId="0" applyFont="1" applyFill="1" applyBorder="1" applyAlignment="1">
      <alignment horizontal="center"/>
    </xf>
    <xf numFmtId="0" fontId="0" fillId="14" borderId="11" xfId="0" applyFill="1" applyBorder="1"/>
    <xf numFmtId="0" fontId="0" fillId="14" borderId="28" xfId="0" applyFill="1" applyBorder="1"/>
    <xf numFmtId="0" fontId="0" fillId="14" borderId="1" xfId="0" applyFill="1" applyBorder="1"/>
    <xf numFmtId="0" fontId="0" fillId="14" borderId="1" xfId="0" applyFont="1" applyFill="1" applyBorder="1" applyAlignment="1">
      <alignment horizontal="center"/>
    </xf>
    <xf numFmtId="0" fontId="0" fillId="14" borderId="6" xfId="0" applyFill="1" applyBorder="1"/>
    <xf numFmtId="0" fontId="14" fillId="3" borderId="12" xfId="0" applyFont="1" applyFill="1" applyBorder="1"/>
    <xf numFmtId="0" fontId="14" fillId="4" borderId="12" xfId="0" applyFont="1" applyFill="1" applyBorder="1"/>
    <xf numFmtId="0" fontId="0" fillId="6" borderId="1" xfId="0" applyFill="1" applyBorder="1"/>
    <xf numFmtId="0" fontId="0" fillId="6" borderId="15" xfId="0" applyFill="1" applyBorder="1"/>
    <xf numFmtId="0" fontId="17" fillId="6" borderId="15" xfId="1" applyFont="1" applyFill="1" applyBorder="1" applyAlignment="1">
      <alignment horizontal="center" vertical="center"/>
    </xf>
    <xf numFmtId="164" fontId="0" fillId="6" borderId="22" xfId="0" applyNumberFormat="1" applyFill="1" applyBorder="1"/>
    <xf numFmtId="164" fontId="14" fillId="4" borderId="12" xfId="0" applyNumberFormat="1" applyFont="1" applyFill="1" applyBorder="1"/>
    <xf numFmtId="164" fontId="14" fillId="3" borderId="12" xfId="0" applyNumberFormat="1" applyFont="1" applyFill="1" applyBorder="1"/>
    <xf numFmtId="164" fontId="14" fillId="4" borderId="15" xfId="0" applyNumberFormat="1" applyFont="1" applyFill="1" applyBorder="1"/>
    <xf numFmtId="164" fontId="0" fillId="4" borderId="30" xfId="0" applyNumberFormat="1" applyFont="1" applyFill="1" applyBorder="1"/>
    <xf numFmtId="164" fontId="0" fillId="3" borderId="32" xfId="0" applyNumberFormat="1" applyFont="1" applyFill="1" applyBorder="1"/>
    <xf numFmtId="164" fontId="0" fillId="4" borderId="32" xfId="0" applyNumberFormat="1" applyFont="1" applyFill="1" applyBorder="1"/>
    <xf numFmtId="164" fontId="0" fillId="3" borderId="34" xfId="0" applyNumberFormat="1" applyFont="1" applyFill="1" applyBorder="1"/>
    <xf numFmtId="164" fontId="0" fillId="5" borderId="12" xfId="0" applyNumberFormat="1" applyFont="1" applyFill="1" applyBorder="1"/>
    <xf numFmtId="164" fontId="0" fillId="6" borderId="15" xfId="0" applyNumberFormat="1" applyFont="1" applyFill="1" applyBorder="1"/>
    <xf numFmtId="164" fontId="0" fillId="11" borderId="13" xfId="0" applyNumberFormat="1" applyFont="1" applyFill="1" applyBorder="1"/>
    <xf numFmtId="164" fontId="0" fillId="7" borderId="12" xfId="0" applyNumberFormat="1" applyFont="1" applyFill="1" applyBorder="1"/>
    <xf numFmtId="164" fontId="0" fillId="11" borderId="15" xfId="0" applyNumberFormat="1" applyFont="1" applyFill="1" applyBorder="1"/>
    <xf numFmtId="164" fontId="0" fillId="9" borderId="13" xfId="0" applyNumberFormat="1" applyFont="1" applyFill="1" applyBorder="1"/>
    <xf numFmtId="164" fontId="0" fillId="8" borderId="12" xfId="0" applyNumberFormat="1" applyFont="1" applyFill="1" applyBorder="1"/>
    <xf numFmtId="164" fontId="0" fillId="9" borderId="12" xfId="0" applyNumberFormat="1" applyFont="1" applyFill="1" applyBorder="1"/>
    <xf numFmtId="164" fontId="0" fillId="9" borderId="14" xfId="0" applyNumberFormat="1" applyFont="1" applyFill="1" applyBorder="1"/>
    <xf numFmtId="164" fontId="0" fillId="8" borderId="14" xfId="0" applyNumberFormat="1" applyFont="1" applyFill="1" applyBorder="1"/>
    <xf numFmtId="164" fontId="0" fillId="6" borderId="13" xfId="0" applyNumberFormat="1" applyFont="1" applyFill="1" applyBorder="1"/>
    <xf numFmtId="164" fontId="0" fillId="6" borderId="12" xfId="0" applyNumberFormat="1" applyFont="1" applyFill="1" applyBorder="1"/>
    <xf numFmtId="164" fontId="0" fillId="3" borderId="12" xfId="0" applyNumberFormat="1" applyFont="1" applyFill="1" applyBorder="1"/>
    <xf numFmtId="164" fontId="0" fillId="4" borderId="12" xfId="0" applyNumberFormat="1" applyFont="1" applyFill="1" applyBorder="1"/>
    <xf numFmtId="0" fontId="16" fillId="4" borderId="12" xfId="1" applyFont="1" applyFill="1" applyBorder="1" applyAlignment="1">
      <alignment horizontal="center" vertical="center"/>
    </xf>
    <xf numFmtId="0" fontId="0" fillId="4" borderId="3" xfId="0" applyFill="1" applyBorder="1"/>
    <xf numFmtId="0" fontId="15" fillId="4" borderId="12" xfId="0" applyFont="1" applyFill="1" applyBorder="1" applyAlignment="1">
      <alignment horizontal="center" vertical="center"/>
    </xf>
    <xf numFmtId="0" fontId="19" fillId="6" borderId="0" xfId="0" applyFont="1" applyFill="1" applyAlignment="1">
      <alignment horizontal="center"/>
    </xf>
    <xf numFmtId="0" fontId="19" fillId="5" borderId="0" xfId="0" applyFont="1" applyFill="1" applyAlignment="1">
      <alignment horizontal="center"/>
    </xf>
    <xf numFmtId="164" fontId="14" fillId="4" borderId="16" xfId="0" applyNumberFormat="1" applyFont="1" applyFill="1" applyBorder="1"/>
    <xf numFmtId="0" fontId="14" fillId="4" borderId="14" xfId="0" applyFont="1" applyFill="1" applyBorder="1" applyAlignment="1">
      <alignment horizontal="center"/>
    </xf>
    <xf numFmtId="0" fontId="14" fillId="3" borderId="14" xfId="0" applyFont="1" applyFill="1" applyBorder="1" applyAlignment="1">
      <alignment horizontal="center"/>
    </xf>
    <xf numFmtId="164" fontId="14" fillId="5" borderId="12" xfId="0" applyNumberFormat="1" applyFont="1" applyFill="1" applyBorder="1"/>
    <xf numFmtId="164" fontId="14" fillId="6" borderId="12" xfId="0" applyNumberFormat="1" applyFont="1" applyFill="1" applyBorder="1"/>
    <xf numFmtId="0" fontId="0" fillId="4" borderId="34" xfId="0" applyFill="1" applyBorder="1"/>
    <xf numFmtId="0" fontId="17" fillId="4" borderId="34" xfId="1" applyFont="1" applyFill="1" applyBorder="1" applyAlignment="1">
      <alignment horizontal="center" vertical="center"/>
    </xf>
    <xf numFmtId="164" fontId="0" fillId="4" borderId="34" xfId="0" applyNumberFormat="1" applyFont="1" applyFill="1" applyBorder="1"/>
    <xf numFmtId="164" fontId="0" fillId="4" borderId="6" xfId="0" applyNumberFormat="1" applyFill="1" applyBorder="1"/>
    <xf numFmtId="0" fontId="0" fillId="3" borderId="35" xfId="0" applyFill="1" applyBorder="1"/>
    <xf numFmtId="0" fontId="0" fillId="4" borderId="35" xfId="0" applyFill="1" applyBorder="1"/>
    <xf numFmtId="0" fontId="0" fillId="8" borderId="1" xfId="0" applyFill="1" applyBorder="1"/>
    <xf numFmtId="0" fontId="15" fillId="8" borderId="15" xfId="1" applyFont="1" applyFill="1" applyBorder="1" applyAlignment="1">
      <alignment horizontal="center" vertical="center"/>
    </xf>
    <xf numFmtId="164" fontId="0" fillId="8" borderId="17" xfId="0" applyNumberFormat="1" applyFont="1" applyFill="1" applyBorder="1"/>
    <xf numFmtId="0" fontId="10" fillId="2" borderId="5" xfId="0" applyFont="1" applyFill="1" applyBorder="1" applyAlignment="1">
      <alignment horizontal="center" wrapText="1"/>
    </xf>
    <xf numFmtId="0" fontId="10" fillId="2" borderId="25" xfId="0" applyFont="1" applyFill="1" applyBorder="1" applyAlignment="1">
      <alignment horizontal="center" wrapText="1"/>
    </xf>
    <xf numFmtId="0" fontId="20" fillId="16" borderId="8" xfId="0" applyFont="1" applyFill="1" applyBorder="1" applyAlignment="1">
      <alignment horizontal="center" vertical="center" textRotation="90" wrapText="1"/>
    </xf>
    <xf numFmtId="0" fontId="20" fillId="16" borderId="9" xfId="0" applyFont="1" applyFill="1" applyBorder="1" applyAlignment="1">
      <alignment horizontal="center" vertical="center" textRotation="90" wrapText="1"/>
    </xf>
    <xf numFmtId="0" fontId="20" fillId="16" borderId="10" xfId="0" applyFont="1" applyFill="1" applyBorder="1" applyAlignment="1">
      <alignment horizontal="center" vertical="center" textRotation="90" wrapText="1"/>
    </xf>
    <xf numFmtId="0" fontId="13" fillId="17" borderId="8" xfId="0" applyFont="1" applyFill="1" applyBorder="1" applyAlignment="1">
      <alignment horizontal="center" vertical="center" textRotation="90"/>
    </xf>
    <xf numFmtId="0" fontId="13" fillId="17" borderId="9" xfId="0" applyFont="1" applyFill="1" applyBorder="1" applyAlignment="1">
      <alignment horizontal="center" vertical="center" textRotation="90"/>
    </xf>
    <xf numFmtId="0" fontId="13" fillId="17" borderId="10" xfId="0" applyFont="1" applyFill="1" applyBorder="1" applyAlignment="1">
      <alignment horizontal="center" vertical="center" textRotation="90"/>
    </xf>
    <xf numFmtId="0" fontId="10" fillId="2" borderId="0" xfId="0" applyFont="1" applyFill="1" applyAlignment="1">
      <alignment horizontal="center" wrapText="1"/>
    </xf>
    <xf numFmtId="0" fontId="23" fillId="18" borderId="8"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24" xfId="0" applyFont="1" applyFill="1" applyBorder="1" applyAlignment="1">
      <alignment horizontal="center" vertical="center" wrapText="1"/>
    </xf>
    <xf numFmtId="0" fontId="0" fillId="19" borderId="8" xfId="0" applyFill="1" applyBorder="1" applyAlignment="1">
      <alignment horizontal="center" vertical="center" textRotation="90"/>
    </xf>
    <xf numFmtId="0" fontId="0" fillId="19" borderId="9" xfId="0" applyFill="1" applyBorder="1" applyAlignment="1">
      <alignment horizontal="center" vertical="center" textRotation="90"/>
    </xf>
    <xf numFmtId="0" fontId="0" fillId="19" borderId="10" xfId="0" applyFill="1" applyBorder="1" applyAlignment="1">
      <alignment horizontal="center" vertical="center" textRotation="90"/>
    </xf>
    <xf numFmtId="0" fontId="20" fillId="10" borderId="8" xfId="0" applyFont="1" applyFill="1" applyBorder="1" applyAlignment="1">
      <alignment horizontal="center" vertical="center" textRotation="90" wrapText="1"/>
    </xf>
    <xf numFmtId="0" fontId="20" fillId="10" borderId="9" xfId="0" applyFont="1" applyFill="1" applyBorder="1" applyAlignment="1">
      <alignment horizontal="center" vertical="center" textRotation="90" wrapText="1"/>
    </xf>
    <xf numFmtId="0" fontId="20" fillId="10" borderId="10" xfId="0" applyFont="1" applyFill="1" applyBorder="1" applyAlignment="1">
      <alignment horizontal="center" vertical="center" textRotation="90" wrapText="1"/>
    </xf>
    <xf numFmtId="0" fontId="20" fillId="19" borderId="8" xfId="0" applyFont="1" applyFill="1" applyBorder="1" applyAlignment="1">
      <alignment horizontal="center" vertical="center" textRotation="90" wrapText="1"/>
    </xf>
    <xf numFmtId="0" fontId="20" fillId="19" borderId="9" xfId="0" applyFont="1" applyFill="1" applyBorder="1" applyAlignment="1">
      <alignment horizontal="center" vertical="center" textRotation="90" wrapText="1"/>
    </xf>
    <xf numFmtId="0" fontId="20" fillId="19" borderId="10" xfId="0" applyFont="1" applyFill="1" applyBorder="1" applyAlignment="1">
      <alignment horizontal="center" vertical="center" textRotation="90" wrapText="1"/>
    </xf>
    <xf numFmtId="0" fontId="24" fillId="20" borderId="8" xfId="0" applyFont="1" applyFill="1" applyBorder="1" applyAlignment="1">
      <alignment horizontal="center" vertical="center" textRotation="90" wrapText="1"/>
    </xf>
    <xf numFmtId="0" fontId="24" fillId="20" borderId="9" xfId="0" applyFont="1" applyFill="1" applyBorder="1" applyAlignment="1">
      <alignment horizontal="center" vertical="center" textRotation="90" wrapText="1"/>
    </xf>
    <xf numFmtId="0" fontId="24" fillId="20" borderId="10" xfId="0" applyFont="1" applyFill="1" applyBorder="1" applyAlignment="1">
      <alignment horizontal="center" vertical="center" textRotation="90" wrapText="1"/>
    </xf>
    <xf numFmtId="164" fontId="18" fillId="10" borderId="0" xfId="0" applyNumberFormat="1" applyFont="1" applyFill="1" applyBorder="1" applyAlignment="1">
      <alignment horizontal="right" wrapText="1"/>
    </xf>
    <xf numFmtId="164" fontId="18" fillId="10" borderId="2" xfId="0" applyNumberFormat="1" applyFont="1" applyFill="1" applyBorder="1" applyAlignment="1">
      <alignment horizontal="right" wrapText="1"/>
    </xf>
    <xf numFmtId="164" fontId="18" fillId="10" borderId="11" xfId="0" applyNumberFormat="1" applyFont="1" applyFill="1" applyBorder="1" applyAlignment="1">
      <alignment horizontal="right" wrapText="1"/>
    </xf>
    <xf numFmtId="0" fontId="25" fillId="0" borderId="14" xfId="0" applyFont="1" applyBorder="1" applyAlignment="1">
      <alignment horizontal="center" wrapText="1"/>
    </xf>
  </cellXfs>
  <cellStyles count="2">
    <cellStyle name="Hiperłącze" xfId="1" builtinId="8"/>
    <cellStyle name="Normalny" xfId="0" builtinId="0"/>
  </cellStyles>
  <dxfs count="6">
    <dxf>
      <fill>
        <patternFill>
          <bgColor rgb="FFFFC7CE"/>
        </patternFill>
      </fill>
    </dxf>
    <dxf>
      <font>
        <color rgb="FF9C0006"/>
      </font>
      <fill>
        <patternFill>
          <bgColor rgb="FFFFC7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eternetpro.pl/index/urzadzenia-pomiarowe/impulsy-czas-pracy/licznik-impulsow-mb-li-4-lo.html" TargetMode="External"/><Relationship Id="rId18" Type="http://schemas.openxmlformats.org/officeDocument/2006/relationships/hyperlink" Target="https://www.fif.com.pl/pl/multimetry/1086-panelowy-przetwornik-sygnalow-pa-02-mbt.html" TargetMode="External"/><Relationship Id="rId26" Type="http://schemas.openxmlformats.org/officeDocument/2006/relationships/hyperlink" Target="https://www.meternetpro.pl/index/urzadzenia-pomiarowe/wielkoci-elektryczne/przetwornik-natezenia-pradu-mb-3i-1-15a.html" TargetMode="External"/><Relationship Id="rId39" Type="http://schemas.openxmlformats.org/officeDocument/2006/relationships/hyperlink" Target="https://www.meternetpro.pl/index/urzadzenia-pomiarowe/liczniki/licznik-zuzycia-pradu-le-01mw.html" TargetMode="External"/><Relationship Id="rId21" Type="http://schemas.openxmlformats.org/officeDocument/2006/relationships/hyperlink" Target="https://www.meternetpro.pl/index/elementy-systemu/zasilanie/modul-rezerwy-zasilania-ech-06.html" TargetMode="External"/><Relationship Id="rId34" Type="http://schemas.openxmlformats.org/officeDocument/2006/relationships/hyperlink" Target="https://www.meternetpro.pl/index/urzadzenia-pomiarowe/liczniki/licznik-zuzycia-energii-le-03mw.html" TargetMode="External"/><Relationship Id="rId42" Type="http://schemas.openxmlformats.org/officeDocument/2006/relationships/hyperlink" Target="https://www.fif.com.pl/zasilacze-i-transformatory/818-zasilacz-zi-61-24.html" TargetMode="External"/><Relationship Id="rId47" Type="http://schemas.openxmlformats.org/officeDocument/2006/relationships/hyperlink" Target="https://www.meternetpro.pl/index/urzadzenia-pomiarowe/wejcia-wyjcia/modul-rozszerzen-mr-di-4-hi.html" TargetMode="External"/><Relationship Id="rId50" Type="http://schemas.openxmlformats.org/officeDocument/2006/relationships/hyperlink" Target="https://www.meternetpro.pl/index/elementy-systemu/zasilanie/aku-12.html" TargetMode="External"/><Relationship Id="rId55" Type="http://schemas.openxmlformats.org/officeDocument/2006/relationships/hyperlink" Target="https://www.meternetpro.pl/index/elementy-systemu/konwertery-sygnalu/konwerter-cn-gprs-485.html" TargetMode="External"/><Relationship Id="rId63" Type="http://schemas.openxmlformats.org/officeDocument/2006/relationships/comments" Target="../comments1.xml"/><Relationship Id="rId7" Type="http://schemas.openxmlformats.org/officeDocument/2006/relationships/hyperlink" Target="https://www.meternetpro.pl/index/urzadzenia-pomiarowe/liczniki/licznik-zuzycia-energii-le-01mq.html" TargetMode="External"/><Relationship Id="rId2" Type="http://schemas.openxmlformats.org/officeDocument/2006/relationships/hyperlink" Target="https://www.meternetpro.pl/index/urzadzenia-pomiarowe/liczniki/licznik-zuzycia-energii-le-03m-z-transmisja-danych.html" TargetMode="External"/><Relationship Id="rId16" Type="http://schemas.openxmlformats.org/officeDocument/2006/relationships/hyperlink" Target="https://www.meternetpro.pl/index/urzadzenia-pomiarowe/temperatura-wilgotnoc/przetwornik-temperatury-mb-ds-2.html" TargetMode="External"/><Relationship Id="rId20" Type="http://schemas.openxmlformats.org/officeDocument/2006/relationships/hyperlink" Target="https://www.fif.com.pl/zasilacze-i-transformatory/818-zasilacz-zi-61-24.html" TargetMode="External"/><Relationship Id="rId29" Type="http://schemas.openxmlformats.org/officeDocument/2006/relationships/hyperlink" Target="https://www.meternetpro.pl/index/urzadzenia-pomiarowe/wielkoci-elektryczne/przetwornik-napiecia-mb-1u-1.html" TargetMode="External"/><Relationship Id="rId41" Type="http://schemas.openxmlformats.org/officeDocument/2006/relationships/hyperlink" Target="https://www.meternetpro.pl/index/urzadzenia-pomiarowe/liczniki/licznik-zuzycia-energii-le-03mw-ct-trojfazowy.html" TargetMode="External"/><Relationship Id="rId54" Type="http://schemas.openxmlformats.org/officeDocument/2006/relationships/hyperlink" Target="https://www.fif.com.pl/pl/58-pomiarowe-przekladniki-pradowe" TargetMode="External"/><Relationship Id="rId62" Type="http://schemas.openxmlformats.org/officeDocument/2006/relationships/vmlDrawing" Target="../drawings/vmlDrawing1.vml"/><Relationship Id="rId1" Type="http://schemas.openxmlformats.org/officeDocument/2006/relationships/hyperlink" Target="https://www.meternetpro.pl/index/urzadzenia-pomiarowe/liczniki/licznik-zuzycia-energii-le-01m-z-transmisja-danych.html" TargetMode="External"/><Relationship Id="rId6" Type="http://schemas.openxmlformats.org/officeDocument/2006/relationships/hyperlink" Target="http://fif.com.pl/produkt/1543/1888" TargetMode="External"/><Relationship Id="rId11" Type="http://schemas.openxmlformats.org/officeDocument/2006/relationships/hyperlink" Target="https://www.meternetpro.pl/index/urzadzenia-pomiarowe/liczniki/licznik-zuzycia-energii-le-03mq.html" TargetMode="External"/><Relationship Id="rId24" Type="http://schemas.openxmlformats.org/officeDocument/2006/relationships/hyperlink" Target="https://www.meternetpro.pl/index/elementy-systemu/urzadzenia-sieci-komunikacyjnych/wzmacniaczseparator-sieciowy-rm-07.html" TargetMode="External"/><Relationship Id="rId32" Type="http://schemas.openxmlformats.org/officeDocument/2006/relationships/hyperlink" Target="http://fif.com.pl/produkt/1543/1888" TargetMode="External"/><Relationship Id="rId37" Type="http://schemas.openxmlformats.org/officeDocument/2006/relationships/hyperlink" Target="https://www.meternetpro.pl/index/urzadzenia-pomiarowe/temperatura-wilgotnoc/przetwornik-wilgoci-i-temperatury-mb-aht-1.html" TargetMode="External"/><Relationship Id="rId40" Type="http://schemas.openxmlformats.org/officeDocument/2006/relationships/hyperlink" Target="https://www.meternetpro.pl/index/urzadzenia-pomiarowe/liczniki/licznik-zuzycia-energii-le-03mw.html" TargetMode="External"/><Relationship Id="rId45" Type="http://schemas.openxmlformats.org/officeDocument/2006/relationships/hyperlink" Target="https://www.meternetpro.pl/index/urzadzenia-pomiarowe/temperatura-wilgotnoc/mb-ds-10.html" TargetMode="External"/><Relationship Id="rId53" Type="http://schemas.openxmlformats.org/officeDocument/2006/relationships/hyperlink" Target="https://www.fif.com.pl/pl/58-pomiarowe-przekladniki-pradowe" TargetMode="External"/><Relationship Id="rId58" Type="http://schemas.openxmlformats.org/officeDocument/2006/relationships/hyperlink" Target="https://www.fif.com.pl/pl/58-pomiarowe-przekladniki-pradowe" TargetMode="External"/><Relationship Id="rId5" Type="http://schemas.openxmlformats.org/officeDocument/2006/relationships/hyperlink" Target="https://www.meternetpro.pl/index/urzadzenia-pomiarowe/liczniki/licznik-pradu-le-03mp-zdalny-odczyt-trojfazowy.html" TargetMode="External"/><Relationship Id="rId15" Type="http://schemas.openxmlformats.org/officeDocument/2006/relationships/hyperlink" Target="https://www.meternetpro.pl/index/urzadzenia-pomiarowe/wejcia-wyjcia/modul-wyjc-przekaznikowych-mr-ro-1.html" TargetMode="External"/><Relationship Id="rId23" Type="http://schemas.openxmlformats.org/officeDocument/2006/relationships/hyperlink" Target="https://www.meternetpro.pl/index/elementy-systemu/konwertery-sygnalu/konwerter-cn-usb-485.html" TargetMode="External"/><Relationship Id="rId28" Type="http://schemas.openxmlformats.org/officeDocument/2006/relationships/hyperlink" Target="https://www.meternetpro.pl/index/urzadzenia-pomiarowe/wielkoci-elektryczne/przetwornik-napiecia-mb-3u-1.html" TargetMode="External"/><Relationship Id="rId36" Type="http://schemas.openxmlformats.org/officeDocument/2006/relationships/hyperlink" Target="https://www.meternetpro.pl/index/urzadzenia-pomiarowe/liczniki/wskaznik-parametrow-sieci-dmm-5t-2.html" TargetMode="External"/><Relationship Id="rId49" Type="http://schemas.openxmlformats.org/officeDocument/2006/relationships/hyperlink" Target="https://www.meternetpro.pl/index/elementy-systemu/konwertery-sygnalu/konwerter-cn-gprs-485.html" TargetMode="External"/><Relationship Id="rId57" Type="http://schemas.openxmlformats.org/officeDocument/2006/relationships/hyperlink" Target="https://www.fif.com.pl/pl/58-pomiarowe-przekladniki-pradowe" TargetMode="External"/><Relationship Id="rId61" Type="http://schemas.openxmlformats.org/officeDocument/2006/relationships/printerSettings" Target="../printerSettings/printerSettings1.bin"/><Relationship Id="rId10" Type="http://schemas.openxmlformats.org/officeDocument/2006/relationships/hyperlink" Target="https://www.meternetpro.pl/index/urzadzenia-pomiarowe/liczniki/licznik-zuzycia-energii-le-03mq-ct.html" TargetMode="External"/><Relationship Id="rId19" Type="http://schemas.openxmlformats.org/officeDocument/2006/relationships/hyperlink" Target="https://www.meternetpro.pl/index/urzadzenia-pomiarowe/wejcia-wyjcia/modul-wejc-analogowych-mr-ai-1.html" TargetMode="External"/><Relationship Id="rId31" Type="http://schemas.openxmlformats.org/officeDocument/2006/relationships/hyperlink" Target="https://www.meternetpro.pl/index/elementy-systemu/jednostki-centralne/mt-cpu-1.html" TargetMode="External"/><Relationship Id="rId44" Type="http://schemas.openxmlformats.org/officeDocument/2006/relationships/hyperlink" Target="https://www.meternetpro.pl/index/urzadzenia-pomiarowe/temperatura-wilgotnoc/mb-ds-30.html" TargetMode="External"/><Relationship Id="rId52" Type="http://schemas.openxmlformats.org/officeDocument/2006/relationships/hyperlink" Target="https://www.meternetpro.pl/index/elementy-systemu/pamieci/ssd240gb.html" TargetMode="External"/><Relationship Id="rId60" Type="http://schemas.openxmlformats.org/officeDocument/2006/relationships/hyperlink" Target="https://www.fif.com.pl/pl/58-pomiarowe-przekladniki-pradowe" TargetMode="External"/><Relationship Id="rId4" Type="http://schemas.openxmlformats.org/officeDocument/2006/relationships/hyperlink" Target="https://www.meternetpro.pl/index/urzadzenia-pomiarowe/liczniki/licznik-zuzycia-energii-le-01mr.html" TargetMode="External"/><Relationship Id="rId9" Type="http://schemas.openxmlformats.org/officeDocument/2006/relationships/hyperlink" Target="https://www.meternetpro.pl/index/urzadzenia-pomiarowe/liczniki/licznik-energii-elektrycznej-le-03mb.html" TargetMode="External"/><Relationship Id="rId14" Type="http://schemas.openxmlformats.org/officeDocument/2006/relationships/hyperlink" Target="https://www.meternetpro.pl/index/urzadzenia-pomiarowe/wejcia-wyjcia/modul-wyjc-przekaznikowych-mr-ro-4.html" TargetMode="External"/><Relationship Id="rId22" Type="http://schemas.openxmlformats.org/officeDocument/2006/relationships/hyperlink" Target="https://www.meternetpro.pl/index/elementy-systemu/konwertery-sygnalu/konwerter-cn-eth-485.html" TargetMode="External"/><Relationship Id="rId27" Type="http://schemas.openxmlformats.org/officeDocument/2006/relationships/hyperlink" Target="https://www.meternetpro.pl/index/urzadzenia-pomiarowe/wielkoci-elektryczne/przetwornik-natezenia-pradu-mb-1i-1-15a.html" TargetMode="External"/><Relationship Id="rId30" Type="http://schemas.openxmlformats.org/officeDocument/2006/relationships/hyperlink" Target="https://www.meternetpro.pl/index/urzadzenia-pomiarowe/liczniki/licznik-zuzycia-energii-le-01mb.html" TargetMode="External"/><Relationship Id="rId35" Type="http://schemas.openxmlformats.org/officeDocument/2006/relationships/hyperlink" Target="https://www.fif.com.pl/zasilacze-i-transformatory/809-zasilacz-zi-21.html" TargetMode="External"/><Relationship Id="rId43" Type="http://schemas.openxmlformats.org/officeDocument/2006/relationships/hyperlink" Target="https://www.meternetpro.pl/index/urzadzenia-pomiarowe/inne/przetwornik-poziomu-jasnoci-owietlenia-mb-ls-1.html" TargetMode="External"/><Relationship Id="rId48" Type="http://schemas.openxmlformats.org/officeDocument/2006/relationships/hyperlink" Target="https://www.fif.com.pl/przetworniki-pomiarowe-moduly-rozszerzen/387-modul-rozszerzen-mr-dio-1.html" TargetMode="External"/><Relationship Id="rId56" Type="http://schemas.openxmlformats.org/officeDocument/2006/relationships/hyperlink" Target="https://www.meternetpro.pl/index/urzadzenia-pomiarowe/liczniki/wskaznik-parametrow-sieci-dmm-5t-2.html" TargetMode="External"/><Relationship Id="rId8" Type="http://schemas.openxmlformats.org/officeDocument/2006/relationships/hyperlink" Target="https://www.meternetpro.pl/index/urzadzenia-pomiarowe/liczniki/licznik-zuzycia-energii-le-03mb-ct.html" TargetMode="External"/><Relationship Id="rId51" Type="http://schemas.openxmlformats.org/officeDocument/2006/relationships/hyperlink" Target="https://www.meternetpro.pl/index/elementy-systemu/pamieci/ssd480gb.html" TargetMode="External"/><Relationship Id="rId3" Type="http://schemas.openxmlformats.org/officeDocument/2006/relationships/hyperlink" Target="https://www.meternetpro.pl/index/urzadzenia-pomiarowe/liczniki/licznik-zuzycia-energii-le-03m-ct.html" TargetMode="External"/><Relationship Id="rId12" Type="http://schemas.openxmlformats.org/officeDocument/2006/relationships/hyperlink" Target="https://www.meternetpro.pl/index/urzadzenia-pomiarowe/impulsy-czas-pracy/licznik-czasu-pracy-mb-lg-4-lo.html" TargetMode="External"/><Relationship Id="rId17" Type="http://schemas.openxmlformats.org/officeDocument/2006/relationships/hyperlink" Target="https://www.meternetpro.pl/index/urzadzenia-pomiarowe/temperatura-wilgotnoc/przetwornik-temperatury-mb-pt-100.html" TargetMode="External"/><Relationship Id="rId25" Type="http://schemas.openxmlformats.org/officeDocument/2006/relationships/hyperlink" Target="https://www.meternetpro.pl/index/elementy-systemu/urzadzenia-sieci-komunikacyjnych/modul-terminacyjny-sieci-lt-04.html" TargetMode="External"/><Relationship Id="rId33" Type="http://schemas.openxmlformats.org/officeDocument/2006/relationships/hyperlink" Target="https://www.meternetpro.pl/index/urzadzenia-pomiarowe/liczniki/licznik-zuzycia-energii-le-03mw-ct-trojfazowy.html" TargetMode="External"/><Relationship Id="rId38" Type="http://schemas.openxmlformats.org/officeDocument/2006/relationships/hyperlink" Target="https://www.meternetpro.pl/index/urzadzenia-pomiarowe/liczniki/licznik-zuzycia-pradu-le-01mw.html" TargetMode="External"/><Relationship Id="rId46" Type="http://schemas.openxmlformats.org/officeDocument/2006/relationships/hyperlink" Target="https://www.meternetpro.pl/index/urzadzenia-pomiarowe/temperatura-wilgotnoc/mb-tc-1.html" TargetMode="External"/><Relationship Id="rId59" Type="http://schemas.openxmlformats.org/officeDocument/2006/relationships/hyperlink" Target="https://www.fif.com.pl/pl/58-pomiarowe-przekladniki-pradow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6"/>
  <sheetViews>
    <sheetView tabSelected="1" zoomScale="85" zoomScaleNormal="85" workbookViewId="0">
      <selection activeCell="J71" sqref="J71"/>
    </sheetView>
  </sheetViews>
  <sheetFormatPr defaultRowHeight="14.5" outlineLevelRow="1" x14ac:dyDescent="0.35"/>
  <cols>
    <col min="1" max="1" width="9.54296875" customWidth="1"/>
    <col min="2" max="2" width="14.6328125" customWidth="1"/>
    <col min="3" max="3" width="67.54296875" customWidth="1"/>
    <col min="4" max="4" width="6" style="5" customWidth="1"/>
    <col min="5" max="5" width="12.54296875" customWidth="1"/>
    <col min="7" max="7" width="14.7265625" customWidth="1"/>
    <col min="8" max="8" width="10.453125" customWidth="1"/>
    <col min="9" max="9" width="9.453125" customWidth="1"/>
    <col min="10" max="10" width="7.453125" customWidth="1"/>
    <col min="13" max="14" width="11.1796875" bestFit="1" customWidth="1"/>
    <col min="15" max="15" width="11.36328125" customWidth="1"/>
    <col min="16" max="17" width="11.7265625" customWidth="1"/>
    <col min="18" max="18" width="11.54296875" customWidth="1"/>
  </cols>
  <sheetData>
    <row r="1" spans="1:10" x14ac:dyDescent="0.35">
      <c r="A1" s="206" t="s">
        <v>65</v>
      </c>
      <c r="B1" s="1" t="s">
        <v>204</v>
      </c>
      <c r="C1" s="1" t="s">
        <v>77</v>
      </c>
      <c r="D1" s="7"/>
      <c r="E1" s="209" t="s">
        <v>119</v>
      </c>
      <c r="F1" s="6"/>
      <c r="G1" s="6"/>
      <c r="H1" s="205" t="s">
        <v>62</v>
      </c>
      <c r="I1" s="197" t="s">
        <v>11</v>
      </c>
    </row>
    <row r="2" spans="1:10" ht="10.5" customHeight="1" x14ac:dyDescent="0.35">
      <c r="A2" s="207"/>
      <c r="B2" s="1"/>
      <c r="C2" s="100" t="s">
        <v>228</v>
      </c>
      <c r="D2" s="7"/>
      <c r="E2" s="209"/>
      <c r="F2" s="6"/>
      <c r="G2" s="6"/>
      <c r="H2" s="205"/>
      <c r="I2" s="197"/>
    </row>
    <row r="3" spans="1:10" ht="19" customHeight="1" x14ac:dyDescent="0.35">
      <c r="A3" s="208"/>
      <c r="B3" s="2" t="s">
        <v>80</v>
      </c>
      <c r="C3" s="2" t="s">
        <v>5</v>
      </c>
      <c r="D3" s="2" t="s">
        <v>31</v>
      </c>
      <c r="E3" s="210"/>
      <c r="F3" s="2" t="s">
        <v>3</v>
      </c>
      <c r="G3" s="2" t="s">
        <v>4</v>
      </c>
      <c r="H3" s="205"/>
      <c r="I3" s="198"/>
    </row>
    <row r="4" spans="1:10" x14ac:dyDescent="0.35">
      <c r="A4" s="217" t="s">
        <v>76</v>
      </c>
      <c r="B4" s="9" t="s">
        <v>9</v>
      </c>
      <c r="C4" s="44" t="s">
        <v>12</v>
      </c>
      <c r="D4" s="124" t="s">
        <v>32</v>
      </c>
      <c r="E4" s="183">
        <v>209</v>
      </c>
      <c r="F4" s="44"/>
      <c r="G4" s="45">
        <f t="shared" ref="G4:G36" si="0">E4*F4</f>
        <v>0</v>
      </c>
      <c r="H4" s="37">
        <v>2</v>
      </c>
      <c r="I4" s="82">
        <f t="shared" ref="I4:I36" si="1">H4*F4</f>
        <v>0</v>
      </c>
      <c r="J4" s="4"/>
    </row>
    <row r="5" spans="1:10" x14ac:dyDescent="0.35">
      <c r="A5" s="218"/>
      <c r="B5" s="3" t="s">
        <v>21</v>
      </c>
      <c r="C5" s="21" t="s">
        <v>22</v>
      </c>
      <c r="D5" s="118" t="s">
        <v>32</v>
      </c>
      <c r="E5" s="158">
        <v>495</v>
      </c>
      <c r="F5" s="21"/>
      <c r="G5" s="36">
        <f t="shared" si="0"/>
        <v>0</v>
      </c>
      <c r="H5" s="38">
        <v>2</v>
      </c>
      <c r="I5" s="83">
        <f t="shared" si="1"/>
        <v>0</v>
      </c>
    </row>
    <row r="6" spans="1:10" x14ac:dyDescent="0.35">
      <c r="A6" s="218"/>
      <c r="B6" s="9" t="s">
        <v>50</v>
      </c>
      <c r="C6" s="20" t="s">
        <v>23</v>
      </c>
      <c r="D6" s="119" t="s">
        <v>32</v>
      </c>
      <c r="E6" s="157">
        <v>540</v>
      </c>
      <c r="F6" s="20"/>
      <c r="G6" s="35">
        <f t="shared" si="0"/>
        <v>0</v>
      </c>
      <c r="H6" s="39">
        <v>2</v>
      </c>
      <c r="I6" s="84">
        <f t="shared" si="1"/>
        <v>0</v>
      </c>
    </row>
    <row r="7" spans="1:10" x14ac:dyDescent="0.35">
      <c r="A7" s="218"/>
      <c r="B7" s="3" t="s">
        <v>51</v>
      </c>
      <c r="C7" s="21" t="s">
        <v>13</v>
      </c>
      <c r="D7" s="118" t="s">
        <v>32</v>
      </c>
      <c r="E7" s="158">
        <v>249</v>
      </c>
      <c r="F7" s="21"/>
      <c r="G7" s="36">
        <f t="shared" si="0"/>
        <v>0</v>
      </c>
      <c r="H7" s="38">
        <v>3</v>
      </c>
      <c r="I7" s="83">
        <f t="shared" si="1"/>
        <v>0</v>
      </c>
    </row>
    <row r="8" spans="1:10" x14ac:dyDescent="0.35">
      <c r="A8" s="218"/>
      <c r="B8" s="9" t="s">
        <v>52</v>
      </c>
      <c r="C8" s="20" t="s">
        <v>227</v>
      </c>
      <c r="D8" s="119" t="s">
        <v>32</v>
      </c>
      <c r="E8" s="157">
        <v>630</v>
      </c>
      <c r="F8" s="20"/>
      <c r="G8" s="35">
        <f t="shared" si="0"/>
        <v>0</v>
      </c>
      <c r="H8" s="39">
        <v>6</v>
      </c>
      <c r="I8" s="84">
        <f t="shared" si="1"/>
        <v>0</v>
      </c>
    </row>
    <row r="9" spans="1:10" x14ac:dyDescent="0.35">
      <c r="A9" s="218"/>
      <c r="B9" s="3" t="s">
        <v>24</v>
      </c>
      <c r="C9" s="21" t="s">
        <v>47</v>
      </c>
      <c r="D9" s="118" t="s">
        <v>32</v>
      </c>
      <c r="E9" s="158">
        <v>360</v>
      </c>
      <c r="F9" s="21"/>
      <c r="G9" s="36">
        <f t="shared" si="0"/>
        <v>0</v>
      </c>
      <c r="H9" s="38">
        <v>3</v>
      </c>
      <c r="I9" s="83">
        <f t="shared" si="1"/>
        <v>0</v>
      </c>
    </row>
    <row r="10" spans="1:10" x14ac:dyDescent="0.35">
      <c r="A10" s="218"/>
      <c r="B10" s="9" t="s">
        <v>45</v>
      </c>
      <c r="C10" s="20" t="s">
        <v>46</v>
      </c>
      <c r="D10" s="119" t="s">
        <v>32</v>
      </c>
      <c r="E10" s="157">
        <v>990</v>
      </c>
      <c r="F10" s="20"/>
      <c r="G10" s="35">
        <f t="shared" si="0"/>
        <v>0</v>
      </c>
      <c r="H10" s="39">
        <v>8</v>
      </c>
      <c r="I10" s="84">
        <f t="shared" si="1"/>
        <v>0</v>
      </c>
    </row>
    <row r="11" spans="1:10" x14ac:dyDescent="0.35">
      <c r="A11" s="218"/>
      <c r="B11" s="3" t="s">
        <v>49</v>
      </c>
      <c r="C11" s="21" t="s">
        <v>48</v>
      </c>
      <c r="D11" s="118" t="s">
        <v>32</v>
      </c>
      <c r="E11" s="158">
        <v>990</v>
      </c>
      <c r="F11" s="21"/>
      <c r="G11" s="36">
        <f t="shared" si="0"/>
        <v>0</v>
      </c>
      <c r="H11" s="38">
        <v>8</v>
      </c>
      <c r="I11" s="83">
        <f t="shared" si="1"/>
        <v>0</v>
      </c>
    </row>
    <row r="12" spans="1:10" x14ac:dyDescent="0.35">
      <c r="A12" s="218"/>
      <c r="B12" s="9" t="s">
        <v>54</v>
      </c>
      <c r="C12" s="22" t="s">
        <v>214</v>
      </c>
      <c r="D12" s="119" t="s">
        <v>32</v>
      </c>
      <c r="E12" s="157">
        <v>360</v>
      </c>
      <c r="F12" s="20"/>
      <c r="G12" s="35">
        <f t="shared" ref="G12:G20" si="2">E12*F12</f>
        <v>0</v>
      </c>
      <c r="H12" s="39">
        <v>3</v>
      </c>
      <c r="I12" s="84">
        <f t="shared" ref="I12:I20" si="3">H12*F12</f>
        <v>0</v>
      </c>
    </row>
    <row r="13" spans="1:10" x14ac:dyDescent="0.35">
      <c r="A13" s="218"/>
      <c r="B13" s="3" t="s">
        <v>55</v>
      </c>
      <c r="C13" s="23" t="s">
        <v>213</v>
      </c>
      <c r="D13" s="118" t="s">
        <v>32</v>
      </c>
      <c r="E13" s="176">
        <v>990</v>
      </c>
      <c r="F13" s="21"/>
      <c r="G13" s="36">
        <f t="shared" si="2"/>
        <v>0</v>
      </c>
      <c r="H13" s="38">
        <v>8</v>
      </c>
      <c r="I13" s="83">
        <f t="shared" si="3"/>
        <v>0</v>
      </c>
    </row>
    <row r="14" spans="1:10" x14ac:dyDescent="0.35">
      <c r="A14" s="218"/>
      <c r="B14" s="9" t="s">
        <v>56</v>
      </c>
      <c r="C14" s="22" t="s">
        <v>212</v>
      </c>
      <c r="D14" s="119" t="s">
        <v>32</v>
      </c>
      <c r="E14" s="177">
        <v>990</v>
      </c>
      <c r="F14" s="20"/>
      <c r="G14" s="35">
        <f t="shared" si="2"/>
        <v>0</v>
      </c>
      <c r="H14" s="39">
        <v>8</v>
      </c>
      <c r="I14" s="84">
        <f t="shared" si="3"/>
        <v>0</v>
      </c>
    </row>
    <row r="15" spans="1:10" x14ac:dyDescent="0.35">
      <c r="A15" s="218"/>
      <c r="B15" s="3" t="s">
        <v>110</v>
      </c>
      <c r="C15" s="21" t="s">
        <v>196</v>
      </c>
      <c r="D15" s="118" t="s">
        <v>32</v>
      </c>
      <c r="E15" s="176">
        <v>295</v>
      </c>
      <c r="F15" s="21"/>
      <c r="G15" s="36">
        <f t="shared" si="2"/>
        <v>0</v>
      </c>
      <c r="H15" s="38">
        <v>3</v>
      </c>
      <c r="I15" s="83">
        <f t="shared" si="3"/>
        <v>0</v>
      </c>
    </row>
    <row r="16" spans="1:10" x14ac:dyDescent="0.35">
      <c r="A16" s="218"/>
      <c r="B16" s="9" t="s">
        <v>110</v>
      </c>
      <c r="C16" s="20" t="s">
        <v>197</v>
      </c>
      <c r="D16" s="119" t="s">
        <v>32</v>
      </c>
      <c r="E16" s="177">
        <v>295</v>
      </c>
      <c r="F16" s="20"/>
      <c r="G16" s="35">
        <f t="shared" si="2"/>
        <v>0</v>
      </c>
      <c r="H16" s="39">
        <v>4</v>
      </c>
      <c r="I16" s="84">
        <f t="shared" si="3"/>
        <v>0</v>
      </c>
    </row>
    <row r="17" spans="1:9" x14ac:dyDescent="0.35">
      <c r="A17" s="218"/>
      <c r="B17" s="3" t="s">
        <v>83</v>
      </c>
      <c r="C17" s="151" t="s">
        <v>198</v>
      </c>
      <c r="D17" s="118" t="s">
        <v>32</v>
      </c>
      <c r="E17" s="176">
        <v>650</v>
      </c>
      <c r="F17" s="21"/>
      <c r="G17" s="36">
        <f t="shared" si="2"/>
        <v>0</v>
      </c>
      <c r="H17" s="38">
        <v>4</v>
      </c>
      <c r="I17" s="83">
        <f t="shared" si="3"/>
        <v>0</v>
      </c>
    </row>
    <row r="18" spans="1:9" x14ac:dyDescent="0.35">
      <c r="A18" s="218"/>
      <c r="B18" s="9" t="s">
        <v>83</v>
      </c>
      <c r="C18" s="152" t="s">
        <v>199</v>
      </c>
      <c r="D18" s="119" t="s">
        <v>32</v>
      </c>
      <c r="E18" s="177">
        <v>650</v>
      </c>
      <c r="F18" s="20"/>
      <c r="G18" s="35">
        <f t="shared" si="2"/>
        <v>0</v>
      </c>
      <c r="H18" s="39">
        <v>8</v>
      </c>
      <c r="I18" s="84">
        <f t="shared" si="3"/>
        <v>0</v>
      </c>
    </row>
    <row r="19" spans="1:9" x14ac:dyDescent="0.35">
      <c r="A19" s="218"/>
      <c r="B19" s="3" t="s">
        <v>84</v>
      </c>
      <c r="C19" s="151" t="s">
        <v>198</v>
      </c>
      <c r="D19" s="118" t="s">
        <v>32</v>
      </c>
      <c r="E19" s="176">
        <v>670</v>
      </c>
      <c r="F19" s="21"/>
      <c r="G19" s="36">
        <f t="shared" si="2"/>
        <v>0</v>
      </c>
      <c r="H19" s="38">
        <v>4</v>
      </c>
      <c r="I19" s="83">
        <f t="shared" si="3"/>
        <v>0</v>
      </c>
    </row>
    <row r="20" spans="1:9" x14ac:dyDescent="0.35">
      <c r="A20" s="218"/>
      <c r="B20" s="9" t="s">
        <v>84</v>
      </c>
      <c r="C20" s="152" t="s">
        <v>200</v>
      </c>
      <c r="D20" s="119" t="s">
        <v>32</v>
      </c>
      <c r="E20" s="177">
        <v>670</v>
      </c>
      <c r="F20" s="20"/>
      <c r="G20" s="35">
        <f t="shared" si="2"/>
        <v>0</v>
      </c>
      <c r="H20" s="39">
        <v>8</v>
      </c>
      <c r="I20" s="84">
        <f t="shared" si="3"/>
        <v>0</v>
      </c>
    </row>
    <row r="21" spans="1:9" x14ac:dyDescent="0.35">
      <c r="A21" s="218"/>
      <c r="B21" s="3" t="s">
        <v>109</v>
      </c>
      <c r="C21" s="21" t="s">
        <v>30</v>
      </c>
      <c r="D21" s="118" t="s">
        <v>32</v>
      </c>
      <c r="E21" s="176">
        <v>1050</v>
      </c>
      <c r="F21" s="21"/>
      <c r="G21" s="36">
        <f>E21*F21</f>
        <v>0</v>
      </c>
      <c r="H21" s="38">
        <v>8</v>
      </c>
      <c r="I21" s="83">
        <f>H21*F21</f>
        <v>0</v>
      </c>
    </row>
    <row r="22" spans="1:9" x14ac:dyDescent="0.35">
      <c r="A22" s="218"/>
      <c r="B22" s="9" t="s">
        <v>207</v>
      </c>
      <c r="C22" s="20" t="s">
        <v>30</v>
      </c>
      <c r="D22" s="119" t="s">
        <v>32</v>
      </c>
      <c r="E22" s="177">
        <v>1095</v>
      </c>
      <c r="F22" s="20"/>
      <c r="G22" s="35">
        <f>E22*F22</f>
        <v>0</v>
      </c>
      <c r="H22" s="39">
        <v>8</v>
      </c>
      <c r="I22" s="84">
        <f>H22*F22</f>
        <v>0</v>
      </c>
    </row>
    <row r="23" spans="1:9" x14ac:dyDescent="0.35">
      <c r="A23" s="218"/>
      <c r="B23" s="3" t="s">
        <v>25</v>
      </c>
      <c r="C23" s="21" t="s">
        <v>27</v>
      </c>
      <c r="D23" s="118" t="s">
        <v>32</v>
      </c>
      <c r="E23" s="176">
        <v>471</v>
      </c>
      <c r="F23" s="21"/>
      <c r="G23" s="36">
        <f t="shared" si="0"/>
        <v>0</v>
      </c>
      <c r="H23" s="38">
        <v>2</v>
      </c>
      <c r="I23" s="83">
        <f t="shared" si="1"/>
        <v>0</v>
      </c>
    </row>
    <row r="24" spans="1:9" x14ac:dyDescent="0.35">
      <c r="A24" s="218"/>
      <c r="B24" s="9" t="s">
        <v>26</v>
      </c>
      <c r="C24" s="20" t="s">
        <v>28</v>
      </c>
      <c r="D24" s="119" t="s">
        <v>32</v>
      </c>
      <c r="E24" s="177">
        <v>554</v>
      </c>
      <c r="F24" s="20"/>
      <c r="G24" s="35">
        <f t="shared" si="0"/>
        <v>0</v>
      </c>
      <c r="H24" s="39">
        <v>4</v>
      </c>
      <c r="I24" s="84">
        <f t="shared" si="1"/>
        <v>0</v>
      </c>
    </row>
    <row r="25" spans="1:9" x14ac:dyDescent="0.35">
      <c r="A25" s="218"/>
      <c r="B25" s="3" t="s">
        <v>140</v>
      </c>
      <c r="C25" s="21" t="s">
        <v>142</v>
      </c>
      <c r="D25" s="118" t="s">
        <v>32</v>
      </c>
      <c r="E25" s="176">
        <v>389</v>
      </c>
      <c r="F25" s="21"/>
      <c r="G25" s="36">
        <f t="shared" si="0"/>
        <v>0</v>
      </c>
      <c r="H25" s="38">
        <v>2</v>
      </c>
      <c r="I25" s="83">
        <f t="shared" si="1"/>
        <v>0</v>
      </c>
    </row>
    <row r="26" spans="1:9" x14ac:dyDescent="0.35">
      <c r="A26" s="218"/>
      <c r="B26" s="9" t="s">
        <v>141</v>
      </c>
      <c r="C26" s="20" t="s">
        <v>143</v>
      </c>
      <c r="D26" s="119" t="s">
        <v>32</v>
      </c>
      <c r="E26" s="177">
        <v>554</v>
      </c>
      <c r="F26" s="20"/>
      <c r="G26" s="35">
        <f t="shared" si="0"/>
        <v>0</v>
      </c>
      <c r="H26" s="39">
        <v>4</v>
      </c>
      <c r="I26" s="84">
        <f t="shared" si="1"/>
        <v>0</v>
      </c>
    </row>
    <row r="27" spans="1:9" x14ac:dyDescent="0.35">
      <c r="A27" s="218"/>
      <c r="B27" s="3" t="s">
        <v>29</v>
      </c>
      <c r="C27" s="23" t="s">
        <v>111</v>
      </c>
      <c r="D27" s="118" t="s">
        <v>32</v>
      </c>
      <c r="E27" s="176">
        <v>346</v>
      </c>
      <c r="F27" s="21"/>
      <c r="G27" s="36">
        <f t="shared" si="0"/>
        <v>0</v>
      </c>
      <c r="H27" s="38">
        <v>2</v>
      </c>
      <c r="I27" s="83">
        <f t="shared" si="1"/>
        <v>0</v>
      </c>
    </row>
    <row r="28" spans="1:9" x14ac:dyDescent="0.35">
      <c r="A28" s="218"/>
      <c r="B28" s="9" t="s">
        <v>127</v>
      </c>
      <c r="C28" s="22" t="s">
        <v>128</v>
      </c>
      <c r="D28" s="119" t="s">
        <v>32</v>
      </c>
      <c r="E28" s="177">
        <v>346</v>
      </c>
      <c r="F28" s="20"/>
      <c r="G28" s="35">
        <f t="shared" ref="G28" si="4">E28*F28</f>
        <v>0</v>
      </c>
      <c r="H28" s="39">
        <v>2</v>
      </c>
      <c r="I28" s="84">
        <f t="shared" ref="I28" si="5">H28*F28</f>
        <v>0</v>
      </c>
    </row>
    <row r="29" spans="1:9" x14ac:dyDescent="0.35">
      <c r="A29" s="218"/>
      <c r="B29" s="3" t="s">
        <v>36</v>
      </c>
      <c r="C29" s="23" t="s">
        <v>112</v>
      </c>
      <c r="D29" s="118" t="s">
        <v>32</v>
      </c>
      <c r="E29" s="176">
        <v>481</v>
      </c>
      <c r="F29" s="21"/>
      <c r="G29" s="36">
        <f t="shared" si="0"/>
        <v>0</v>
      </c>
      <c r="H29" s="38">
        <v>3</v>
      </c>
      <c r="I29" s="83">
        <f t="shared" si="1"/>
        <v>0</v>
      </c>
    </row>
    <row r="30" spans="1:9" x14ac:dyDescent="0.35">
      <c r="A30" s="218"/>
      <c r="B30" s="9" t="s">
        <v>123</v>
      </c>
      <c r="C30" s="22" t="s">
        <v>125</v>
      </c>
      <c r="D30" s="119" t="s">
        <v>32</v>
      </c>
      <c r="E30" s="177">
        <v>481</v>
      </c>
      <c r="F30" s="20"/>
      <c r="G30" s="35">
        <f t="shared" ref="G30" si="6">E30*F30</f>
        <v>0</v>
      </c>
      <c r="H30" s="184">
        <v>10</v>
      </c>
      <c r="I30" s="84">
        <f t="shared" ref="I30" si="7">H30*F30</f>
        <v>0</v>
      </c>
    </row>
    <row r="31" spans="1:9" x14ac:dyDescent="0.35">
      <c r="A31" s="218"/>
      <c r="B31" s="3" t="s">
        <v>124</v>
      </c>
      <c r="C31" s="23" t="s">
        <v>126</v>
      </c>
      <c r="D31" s="118" t="s">
        <v>32</v>
      </c>
      <c r="E31" s="176">
        <v>655</v>
      </c>
      <c r="F31" s="21"/>
      <c r="G31" s="36">
        <f t="shared" ref="G31" si="8">E31*F31</f>
        <v>0</v>
      </c>
      <c r="H31" s="185">
        <v>20</v>
      </c>
      <c r="I31" s="83">
        <f t="shared" ref="I31" si="9">H31*F31</f>
        <v>0</v>
      </c>
    </row>
    <row r="32" spans="1:9" x14ac:dyDescent="0.35">
      <c r="A32" s="218"/>
      <c r="B32" s="9" t="s">
        <v>58</v>
      </c>
      <c r="C32" s="22" t="s">
        <v>138</v>
      </c>
      <c r="D32" s="119" t="s">
        <v>32</v>
      </c>
      <c r="E32" s="177">
        <v>397</v>
      </c>
      <c r="F32" s="20"/>
      <c r="G32" s="35">
        <f>E32*F32</f>
        <v>0</v>
      </c>
      <c r="H32" s="39">
        <v>3</v>
      </c>
      <c r="I32" s="84">
        <f>H32*F32</f>
        <v>0</v>
      </c>
    </row>
    <row r="33" spans="1:9" x14ac:dyDescent="0.35">
      <c r="A33" s="218"/>
      <c r="B33" s="3" t="s">
        <v>129</v>
      </c>
      <c r="C33" s="23" t="s">
        <v>136</v>
      </c>
      <c r="D33" s="118" t="s">
        <v>32</v>
      </c>
      <c r="E33" s="176">
        <v>346</v>
      </c>
      <c r="F33" s="21"/>
      <c r="G33" s="36">
        <f t="shared" si="0"/>
        <v>0</v>
      </c>
      <c r="H33" s="38">
        <v>5</v>
      </c>
      <c r="I33" s="83">
        <f t="shared" si="1"/>
        <v>0</v>
      </c>
    </row>
    <row r="34" spans="1:9" x14ac:dyDescent="0.35">
      <c r="A34" s="218"/>
      <c r="B34" s="9" t="s">
        <v>131</v>
      </c>
      <c r="C34" s="22" t="s">
        <v>137</v>
      </c>
      <c r="D34" s="119" t="s">
        <v>32</v>
      </c>
      <c r="E34" s="177">
        <v>346</v>
      </c>
      <c r="F34" s="20"/>
      <c r="G34" s="35">
        <f t="shared" si="0"/>
        <v>0</v>
      </c>
      <c r="H34" s="39">
        <v>5</v>
      </c>
      <c r="I34" s="84">
        <f t="shared" si="1"/>
        <v>0</v>
      </c>
    </row>
    <row r="35" spans="1:9" x14ac:dyDescent="0.35">
      <c r="A35" s="218"/>
      <c r="B35" s="3" t="s">
        <v>130</v>
      </c>
      <c r="C35" s="23" t="s">
        <v>135</v>
      </c>
      <c r="D35" s="118" t="s">
        <v>32</v>
      </c>
      <c r="E35" s="176">
        <v>263</v>
      </c>
      <c r="F35" s="21"/>
      <c r="G35" s="36">
        <f t="shared" si="0"/>
        <v>0</v>
      </c>
      <c r="H35" s="38">
        <v>3</v>
      </c>
      <c r="I35" s="83">
        <f t="shared" si="1"/>
        <v>0</v>
      </c>
    </row>
    <row r="36" spans="1:9" x14ac:dyDescent="0.35">
      <c r="A36" s="218"/>
      <c r="B36" s="9" t="s">
        <v>201</v>
      </c>
      <c r="C36" s="22" t="s">
        <v>134</v>
      </c>
      <c r="D36" s="178" t="s">
        <v>32</v>
      </c>
      <c r="E36" s="177">
        <v>263</v>
      </c>
      <c r="F36" s="20"/>
      <c r="G36" s="35">
        <f t="shared" si="0"/>
        <v>0</v>
      </c>
      <c r="H36" s="39">
        <v>4</v>
      </c>
      <c r="I36" s="84">
        <f t="shared" si="1"/>
        <v>0</v>
      </c>
    </row>
    <row r="37" spans="1:9" x14ac:dyDescent="0.35">
      <c r="A37" s="218"/>
      <c r="B37" s="3" t="s">
        <v>37</v>
      </c>
      <c r="C37" s="23" t="s">
        <v>133</v>
      </c>
      <c r="D37" s="118" t="s">
        <v>32</v>
      </c>
      <c r="E37" s="176">
        <v>312</v>
      </c>
      <c r="F37" s="21"/>
      <c r="G37" s="36">
        <f t="shared" ref="G37:G40" si="10">E37*F37</f>
        <v>0</v>
      </c>
      <c r="H37" s="38">
        <v>5</v>
      </c>
      <c r="I37" s="83">
        <f t="shared" ref="I37:I40" si="11">H37*F37</f>
        <v>0</v>
      </c>
    </row>
    <row r="38" spans="1:9" x14ac:dyDescent="0.35">
      <c r="A38" s="218"/>
      <c r="B38" s="9" t="s">
        <v>132</v>
      </c>
      <c r="C38" s="22" t="s">
        <v>139</v>
      </c>
      <c r="D38" s="119" t="s">
        <v>32</v>
      </c>
      <c r="E38" s="177">
        <v>399</v>
      </c>
      <c r="F38" s="20"/>
      <c r="G38" s="35">
        <f t="shared" si="10"/>
        <v>0</v>
      </c>
      <c r="H38" s="39">
        <v>2</v>
      </c>
      <c r="I38" s="84">
        <f t="shared" si="11"/>
        <v>0</v>
      </c>
    </row>
    <row r="39" spans="1:9" x14ac:dyDescent="0.35">
      <c r="A39" s="218"/>
      <c r="B39" s="3" t="s">
        <v>38</v>
      </c>
      <c r="C39" s="23" t="s">
        <v>41</v>
      </c>
      <c r="D39" s="118" t="s">
        <v>32</v>
      </c>
      <c r="E39" s="176">
        <v>133</v>
      </c>
      <c r="F39" s="21"/>
      <c r="G39" s="36">
        <f t="shared" si="10"/>
        <v>0</v>
      </c>
      <c r="H39" s="38">
        <v>2</v>
      </c>
      <c r="I39" s="83">
        <f t="shared" si="11"/>
        <v>0</v>
      </c>
    </row>
    <row r="40" spans="1:9" x14ac:dyDescent="0.35">
      <c r="A40" s="218"/>
      <c r="B40" s="9" t="s">
        <v>39</v>
      </c>
      <c r="C40" s="22" t="s">
        <v>40</v>
      </c>
      <c r="D40" s="119" t="s">
        <v>32</v>
      </c>
      <c r="E40" s="177">
        <v>387</v>
      </c>
      <c r="F40" s="20"/>
      <c r="G40" s="35">
        <f t="shared" si="10"/>
        <v>0</v>
      </c>
      <c r="H40" s="39">
        <v>4</v>
      </c>
      <c r="I40" s="84">
        <f t="shared" si="11"/>
        <v>0</v>
      </c>
    </row>
    <row r="41" spans="1:9" x14ac:dyDescent="0.35">
      <c r="A41" s="218"/>
      <c r="B41" s="3" t="s">
        <v>116</v>
      </c>
      <c r="C41" s="23" t="s">
        <v>117</v>
      </c>
      <c r="D41" s="118" t="s">
        <v>32</v>
      </c>
      <c r="E41" s="176">
        <v>346</v>
      </c>
      <c r="F41" s="21"/>
      <c r="G41" s="36">
        <f t="shared" ref="G41:G48" si="12">E41*F41</f>
        <v>0</v>
      </c>
      <c r="H41" s="38">
        <v>2</v>
      </c>
      <c r="I41" s="83">
        <f t="shared" ref="I41:I48" si="13">H41*F41</f>
        <v>0</v>
      </c>
    </row>
    <row r="42" spans="1:9" x14ac:dyDescent="0.35">
      <c r="A42" s="218"/>
      <c r="B42" s="179" t="s">
        <v>216</v>
      </c>
      <c r="C42" s="22" t="s">
        <v>208</v>
      </c>
      <c r="D42" s="180" t="s">
        <v>32</v>
      </c>
      <c r="E42" s="157">
        <v>0</v>
      </c>
      <c r="F42" s="20"/>
      <c r="G42" s="35">
        <f t="shared" si="12"/>
        <v>0</v>
      </c>
      <c r="H42" s="39">
        <v>2</v>
      </c>
      <c r="I42" s="84">
        <f t="shared" si="13"/>
        <v>0</v>
      </c>
    </row>
    <row r="43" spans="1:9" x14ac:dyDescent="0.35">
      <c r="A43" s="218"/>
      <c r="B43" s="109" t="s">
        <v>217</v>
      </c>
      <c r="C43" s="23" t="s">
        <v>209</v>
      </c>
      <c r="D43" s="110" t="s">
        <v>32</v>
      </c>
      <c r="E43" s="158">
        <v>0</v>
      </c>
      <c r="F43" s="21"/>
      <c r="G43" s="36">
        <f t="shared" si="12"/>
        <v>0</v>
      </c>
      <c r="H43" s="38">
        <v>6</v>
      </c>
      <c r="I43" s="83">
        <f t="shared" si="13"/>
        <v>0</v>
      </c>
    </row>
    <row r="44" spans="1:9" x14ac:dyDescent="0.35">
      <c r="A44" s="218"/>
      <c r="B44" s="179" t="s">
        <v>218</v>
      </c>
      <c r="C44" s="22" t="s">
        <v>210</v>
      </c>
      <c r="D44" s="180" t="s">
        <v>32</v>
      </c>
      <c r="E44" s="157">
        <v>0</v>
      </c>
      <c r="F44" s="20"/>
      <c r="G44" s="35">
        <f t="shared" si="12"/>
        <v>0</v>
      </c>
      <c r="H44" s="39">
        <v>10</v>
      </c>
      <c r="I44" s="84">
        <f t="shared" si="13"/>
        <v>0</v>
      </c>
    </row>
    <row r="45" spans="1:9" x14ac:dyDescent="0.35">
      <c r="A45" s="218"/>
      <c r="B45" s="109" t="s">
        <v>219</v>
      </c>
      <c r="C45" s="23" t="s">
        <v>211</v>
      </c>
      <c r="D45" s="110" t="s">
        <v>32</v>
      </c>
      <c r="E45" s="158">
        <v>0</v>
      </c>
      <c r="F45" s="21"/>
      <c r="G45" s="36">
        <f t="shared" si="12"/>
        <v>0</v>
      </c>
      <c r="H45" s="38">
        <v>20</v>
      </c>
      <c r="I45" s="83">
        <f t="shared" si="13"/>
        <v>0</v>
      </c>
    </row>
    <row r="46" spans="1:9" x14ac:dyDescent="0.35">
      <c r="A46" s="218"/>
      <c r="B46" s="179" t="s">
        <v>220</v>
      </c>
      <c r="C46" s="22" t="s">
        <v>215</v>
      </c>
      <c r="D46" s="180" t="s">
        <v>32</v>
      </c>
      <c r="E46" s="157">
        <v>0</v>
      </c>
      <c r="F46" s="20"/>
      <c r="G46" s="35">
        <f t="shared" si="12"/>
        <v>0</v>
      </c>
      <c r="H46" s="39">
        <v>10</v>
      </c>
      <c r="I46" s="84">
        <f t="shared" si="13"/>
        <v>0</v>
      </c>
    </row>
    <row r="47" spans="1:9" x14ac:dyDescent="0.35">
      <c r="A47" s="218"/>
      <c r="B47" s="109"/>
      <c r="C47" s="23" t="s">
        <v>42</v>
      </c>
      <c r="D47" s="110" t="s">
        <v>32</v>
      </c>
      <c r="E47" s="158">
        <v>0</v>
      </c>
      <c r="F47" s="21"/>
      <c r="G47" s="36">
        <f t="shared" si="12"/>
        <v>0</v>
      </c>
      <c r="H47" s="38">
        <v>0</v>
      </c>
      <c r="I47" s="83">
        <f t="shared" si="13"/>
        <v>0</v>
      </c>
    </row>
    <row r="48" spans="1:9" x14ac:dyDescent="0.35">
      <c r="A48" s="219"/>
      <c r="B48" s="111"/>
      <c r="C48" s="112" t="s">
        <v>42</v>
      </c>
      <c r="D48" s="113" t="s">
        <v>32</v>
      </c>
      <c r="E48" s="159">
        <v>0</v>
      </c>
      <c r="F48" s="114"/>
      <c r="G48" s="115">
        <f t="shared" si="12"/>
        <v>0</v>
      </c>
      <c r="H48" s="116">
        <v>0</v>
      </c>
      <c r="I48" s="117">
        <f t="shared" si="13"/>
        <v>0</v>
      </c>
    </row>
    <row r="49" spans="1:23" ht="15.75" customHeight="1" x14ac:dyDescent="0.35">
      <c r="A49" s="199" t="s">
        <v>115</v>
      </c>
      <c r="B49" s="16" t="s">
        <v>0</v>
      </c>
      <c r="C49" s="24" t="s">
        <v>2</v>
      </c>
      <c r="D49" s="46" t="s">
        <v>32</v>
      </c>
      <c r="E49" s="174">
        <v>39</v>
      </c>
      <c r="F49" s="24"/>
      <c r="G49" s="85">
        <f t="shared" ref="G49:G65" si="14">E49*F49</f>
        <v>0</v>
      </c>
      <c r="H49" s="105"/>
      <c r="I49" s="61"/>
      <c r="J49" s="54"/>
      <c r="K49" s="54"/>
      <c r="L49" s="54"/>
      <c r="M49" s="54"/>
      <c r="N49" s="54"/>
      <c r="O49" s="54"/>
      <c r="P49" s="54"/>
      <c r="Q49" s="54"/>
      <c r="R49" s="54"/>
      <c r="S49" s="54"/>
      <c r="T49" s="54"/>
    </row>
    <row r="50" spans="1:23" x14ac:dyDescent="0.35">
      <c r="A50" s="200"/>
      <c r="B50" s="10" t="s">
        <v>1</v>
      </c>
      <c r="C50" s="25" t="s">
        <v>10</v>
      </c>
      <c r="D50" s="47" t="s">
        <v>32</v>
      </c>
      <c r="E50" s="164">
        <v>209</v>
      </c>
      <c r="F50" s="25"/>
      <c r="G50" s="86">
        <f t="shared" si="14"/>
        <v>0</v>
      </c>
      <c r="H50" s="106"/>
      <c r="I50" s="59"/>
      <c r="J50" s="54"/>
      <c r="K50" s="54"/>
      <c r="L50" s="54"/>
      <c r="M50" s="54"/>
      <c r="N50" s="54"/>
      <c r="O50" s="54"/>
      <c r="P50" s="54"/>
      <c r="Q50" s="54"/>
      <c r="R50" s="54"/>
      <c r="S50" s="54"/>
      <c r="T50" s="54"/>
    </row>
    <row r="51" spans="1:23" x14ac:dyDescent="0.35">
      <c r="A51" s="200"/>
      <c r="B51" s="11" t="s">
        <v>73</v>
      </c>
      <c r="C51" s="26" t="s">
        <v>18</v>
      </c>
      <c r="D51" s="48" t="s">
        <v>32</v>
      </c>
      <c r="E51" s="175">
        <v>41</v>
      </c>
      <c r="F51" s="26"/>
      <c r="G51" s="87">
        <f t="shared" si="14"/>
        <v>0</v>
      </c>
      <c r="H51" s="106"/>
      <c r="I51" s="54"/>
      <c r="J51" s="54"/>
      <c r="K51" s="54"/>
      <c r="L51" s="54"/>
      <c r="M51" s="54"/>
      <c r="N51" s="54"/>
      <c r="O51" s="54"/>
      <c r="P51" s="54"/>
      <c r="Q51" s="54"/>
      <c r="R51" s="54"/>
      <c r="S51" s="54"/>
      <c r="T51" s="54"/>
    </row>
    <row r="52" spans="1:23" x14ac:dyDescent="0.35">
      <c r="A52" s="200"/>
      <c r="B52" s="10" t="s">
        <v>82</v>
      </c>
      <c r="C52" s="25" t="s">
        <v>19</v>
      </c>
      <c r="D52" s="47" t="s">
        <v>32</v>
      </c>
      <c r="E52" s="164">
        <v>420</v>
      </c>
      <c r="F52" s="25"/>
      <c r="G52" s="86">
        <f t="shared" si="14"/>
        <v>0</v>
      </c>
      <c r="H52" s="106"/>
      <c r="I52" s="54"/>
      <c r="J52" s="54"/>
      <c r="K52" s="54"/>
      <c r="L52" s="54"/>
      <c r="M52" s="54"/>
      <c r="N52" s="54"/>
      <c r="O52" s="54"/>
      <c r="P52" s="54"/>
      <c r="Q52" s="54"/>
      <c r="R52" s="54"/>
      <c r="S52" s="54"/>
      <c r="T52" s="54"/>
    </row>
    <row r="53" spans="1:23" x14ac:dyDescent="0.35">
      <c r="A53" s="200"/>
      <c r="B53" s="11" t="s">
        <v>205</v>
      </c>
      <c r="C53" s="26" t="s">
        <v>206</v>
      </c>
      <c r="D53" s="48" t="s">
        <v>32</v>
      </c>
      <c r="E53" s="175">
        <v>540</v>
      </c>
      <c r="F53" s="26"/>
      <c r="G53" s="87">
        <f t="shared" si="14"/>
        <v>0</v>
      </c>
      <c r="H53" s="105"/>
      <c r="I53" s="54"/>
      <c r="J53" s="54"/>
      <c r="K53" s="54"/>
      <c r="L53" s="54"/>
      <c r="M53" s="54"/>
      <c r="N53" s="54"/>
      <c r="O53" s="54"/>
      <c r="P53" s="54"/>
      <c r="Q53" s="54"/>
      <c r="R53" s="54"/>
      <c r="S53" s="54"/>
      <c r="T53" s="54"/>
    </row>
    <row r="54" spans="1:23" x14ac:dyDescent="0.35">
      <c r="A54" s="200"/>
      <c r="B54" s="10" t="s">
        <v>202</v>
      </c>
      <c r="C54" s="25" t="s">
        <v>203</v>
      </c>
      <c r="D54" s="47" t="s">
        <v>32</v>
      </c>
      <c r="E54" s="186">
        <v>150</v>
      </c>
      <c r="F54" s="25"/>
      <c r="G54" s="86">
        <f t="shared" ref="G54:G61" si="15">E54*F54</f>
        <v>0</v>
      </c>
      <c r="H54" s="105"/>
      <c r="I54" s="54"/>
      <c r="J54" s="54"/>
      <c r="K54" s="54"/>
      <c r="L54" s="54"/>
      <c r="M54" s="54"/>
      <c r="N54" s="54"/>
      <c r="O54" s="54"/>
      <c r="P54" s="54"/>
      <c r="Q54" s="54"/>
      <c r="R54" s="54"/>
      <c r="S54" s="54"/>
      <c r="T54" s="54"/>
    </row>
    <row r="55" spans="1:23" x14ac:dyDescent="0.35">
      <c r="A55" s="200"/>
      <c r="B55" s="11" t="s">
        <v>221</v>
      </c>
      <c r="C55" s="26" t="s">
        <v>222</v>
      </c>
      <c r="D55" s="181" t="s">
        <v>32</v>
      </c>
      <c r="E55" s="187">
        <v>795</v>
      </c>
      <c r="F55" s="26"/>
      <c r="G55" s="87">
        <f t="shared" ref="G55" si="16">E55*F55</f>
        <v>0</v>
      </c>
      <c r="H55" s="105"/>
      <c r="I55" s="54"/>
      <c r="J55" s="54"/>
      <c r="K55" s="54"/>
      <c r="L55" s="54"/>
      <c r="M55" s="54"/>
      <c r="N55" s="54"/>
      <c r="O55" s="54"/>
      <c r="P55" s="54"/>
      <c r="Q55" s="54"/>
      <c r="R55" s="54"/>
      <c r="S55" s="54"/>
      <c r="T55" s="54"/>
    </row>
    <row r="56" spans="1:23" x14ac:dyDescent="0.35">
      <c r="A56" s="200"/>
      <c r="B56" s="10" t="s">
        <v>223</v>
      </c>
      <c r="C56" s="25" t="s">
        <v>225</v>
      </c>
      <c r="D56" s="182" t="s">
        <v>32</v>
      </c>
      <c r="E56" s="186">
        <v>795</v>
      </c>
      <c r="F56" s="25"/>
      <c r="G56" s="86">
        <f t="shared" si="15"/>
        <v>0</v>
      </c>
      <c r="H56" s="105"/>
      <c r="I56" s="54"/>
      <c r="J56" s="54"/>
      <c r="K56" s="54"/>
      <c r="L56" s="54"/>
      <c r="M56" s="54"/>
      <c r="N56" s="54"/>
      <c r="O56" s="54"/>
      <c r="P56" s="54"/>
      <c r="Q56" s="54"/>
      <c r="R56" s="54"/>
      <c r="S56" s="54"/>
      <c r="T56" s="54"/>
    </row>
    <row r="57" spans="1:23" x14ac:dyDescent="0.35">
      <c r="A57" s="200"/>
      <c r="B57" s="11" t="s">
        <v>224</v>
      </c>
      <c r="C57" s="26" t="s">
        <v>226</v>
      </c>
      <c r="D57" s="181" t="s">
        <v>32</v>
      </c>
      <c r="E57" s="187">
        <v>995</v>
      </c>
      <c r="F57" s="26"/>
      <c r="G57" s="87">
        <f t="shared" ref="G57" si="17">E57*F57</f>
        <v>0</v>
      </c>
      <c r="H57" s="105"/>
      <c r="I57" s="54"/>
      <c r="J57" s="54"/>
      <c r="K57" s="54"/>
      <c r="L57" s="54"/>
      <c r="M57" s="54"/>
      <c r="N57" s="54"/>
      <c r="O57" s="54"/>
      <c r="P57" s="54"/>
      <c r="Q57" s="54"/>
      <c r="R57" s="54"/>
      <c r="S57" s="54"/>
      <c r="T57" s="54"/>
    </row>
    <row r="58" spans="1:23" x14ac:dyDescent="0.35">
      <c r="A58" s="200"/>
      <c r="B58" s="10" t="s">
        <v>17</v>
      </c>
      <c r="C58" s="25" t="s">
        <v>85</v>
      </c>
      <c r="D58" s="47" t="s">
        <v>32</v>
      </c>
      <c r="E58" s="164">
        <v>132</v>
      </c>
      <c r="F58" s="25"/>
      <c r="G58" s="86">
        <f t="shared" si="15"/>
        <v>0</v>
      </c>
      <c r="H58" s="106"/>
      <c r="I58" s="54"/>
      <c r="J58" s="60"/>
      <c r="K58" s="54"/>
      <c r="L58" s="54"/>
      <c r="M58" s="54"/>
      <c r="N58" s="54"/>
      <c r="O58" s="54"/>
      <c r="P58" s="54"/>
      <c r="Q58" s="54"/>
      <c r="R58" s="54"/>
      <c r="S58" s="54"/>
      <c r="T58" s="54"/>
    </row>
    <row r="59" spans="1:23" x14ac:dyDescent="0.35">
      <c r="A59" s="201"/>
      <c r="B59" s="153" t="s">
        <v>74</v>
      </c>
      <c r="C59" s="154" t="s">
        <v>113</v>
      </c>
      <c r="D59" s="155" t="s">
        <v>32</v>
      </c>
      <c r="E59" s="165">
        <v>153</v>
      </c>
      <c r="F59" s="154"/>
      <c r="G59" s="156">
        <f t="shared" si="15"/>
        <v>0</v>
      </c>
      <c r="H59" s="60"/>
      <c r="I59" s="54"/>
      <c r="J59" s="54"/>
      <c r="K59" s="54"/>
      <c r="L59" s="54"/>
      <c r="M59" s="54"/>
      <c r="N59" s="54"/>
      <c r="O59" s="54"/>
      <c r="P59" s="54"/>
      <c r="Q59" s="54"/>
      <c r="R59" s="54"/>
      <c r="S59" s="54"/>
      <c r="T59" s="54"/>
    </row>
    <row r="60" spans="1:23" x14ac:dyDescent="0.35">
      <c r="A60" s="220" t="s">
        <v>20</v>
      </c>
      <c r="B60" s="40" t="s">
        <v>14</v>
      </c>
      <c r="C60" s="41" t="s">
        <v>15</v>
      </c>
      <c r="D60" s="49" t="s">
        <v>32</v>
      </c>
      <c r="E60" s="166">
        <v>244</v>
      </c>
      <c r="F60" s="41">
        <v>1</v>
      </c>
      <c r="G60" s="88">
        <f t="shared" si="15"/>
        <v>244</v>
      </c>
      <c r="H60" s="106"/>
      <c r="I60" s="54"/>
      <c r="J60" s="54"/>
      <c r="K60" s="54"/>
      <c r="L60" s="54"/>
      <c r="M60" s="54"/>
      <c r="N60" s="54"/>
      <c r="O60" s="54"/>
      <c r="P60" s="54"/>
      <c r="Q60" s="54"/>
      <c r="R60" s="54"/>
      <c r="S60" s="54"/>
      <c r="T60" s="54"/>
    </row>
    <row r="61" spans="1:23" x14ac:dyDescent="0.35">
      <c r="A61" s="221"/>
      <c r="B61" s="12" t="s">
        <v>16</v>
      </c>
      <c r="C61" s="27" t="s">
        <v>64</v>
      </c>
      <c r="D61" s="120" t="s">
        <v>32</v>
      </c>
      <c r="E61" s="167">
        <v>54</v>
      </c>
      <c r="F61" s="27">
        <v>1</v>
      </c>
      <c r="G61" s="89">
        <f t="shared" si="15"/>
        <v>54</v>
      </c>
      <c r="H61" s="106"/>
      <c r="I61" s="54"/>
      <c r="J61" s="54"/>
      <c r="K61" s="54"/>
      <c r="L61" s="54"/>
      <c r="M61" s="54"/>
      <c r="N61" s="54"/>
      <c r="O61" s="54"/>
      <c r="P61" s="54"/>
      <c r="Q61" s="54"/>
      <c r="R61" s="54"/>
      <c r="S61" s="54"/>
      <c r="T61" s="54"/>
    </row>
    <row r="62" spans="1:23" x14ac:dyDescent="0.35">
      <c r="A62" s="222"/>
      <c r="B62" s="55" t="s">
        <v>74</v>
      </c>
      <c r="C62" s="56" t="s">
        <v>75</v>
      </c>
      <c r="D62" s="57" t="s">
        <v>32</v>
      </c>
      <c r="E62" s="168">
        <v>153</v>
      </c>
      <c r="F62" s="56">
        <v>1</v>
      </c>
      <c r="G62" s="90">
        <f t="shared" si="14"/>
        <v>153</v>
      </c>
      <c r="H62" s="60"/>
      <c r="I62" s="54"/>
      <c r="J62" s="54"/>
      <c r="K62" s="54"/>
      <c r="L62" s="54"/>
      <c r="M62" s="54"/>
      <c r="N62" s="54"/>
      <c r="O62" s="54"/>
      <c r="P62" s="54"/>
      <c r="Q62" s="54"/>
      <c r="R62" s="54"/>
      <c r="S62" s="54"/>
      <c r="T62" s="54"/>
    </row>
    <row r="63" spans="1:23" ht="14.5" customHeight="1" x14ac:dyDescent="0.35">
      <c r="A63" s="214" t="s">
        <v>77</v>
      </c>
      <c r="B63" s="42" t="s">
        <v>6</v>
      </c>
      <c r="C63" s="43" t="s">
        <v>53</v>
      </c>
      <c r="D63" s="121" t="s">
        <v>32</v>
      </c>
      <c r="E63" s="169">
        <v>1134</v>
      </c>
      <c r="F63" s="43">
        <v>1</v>
      </c>
      <c r="G63" s="91">
        <f t="shared" si="14"/>
        <v>1134</v>
      </c>
      <c r="H63" s="60"/>
      <c r="I63" s="54"/>
      <c r="J63" s="54"/>
      <c r="K63" s="54"/>
      <c r="L63" s="54"/>
      <c r="M63" s="54"/>
      <c r="N63" s="54"/>
      <c r="O63" s="54"/>
      <c r="P63" s="54"/>
      <c r="Q63" s="54"/>
      <c r="R63" s="54"/>
      <c r="S63" s="54"/>
      <c r="T63" s="54"/>
    </row>
    <row r="64" spans="1:23" outlineLevel="1" x14ac:dyDescent="0.35">
      <c r="A64" s="215"/>
      <c r="B64" s="13" t="s">
        <v>144</v>
      </c>
      <c r="C64" s="29" t="s">
        <v>146</v>
      </c>
      <c r="D64" s="122" t="s">
        <v>32</v>
      </c>
      <c r="E64" s="170">
        <v>333</v>
      </c>
      <c r="F64" s="29"/>
      <c r="G64" s="92">
        <f t="shared" ref="G64" si="18">E64*F64</f>
        <v>0</v>
      </c>
      <c r="H64" s="107"/>
      <c r="S64" s="54"/>
      <c r="T64" s="54"/>
      <c r="U64" s="54"/>
      <c r="V64" s="54"/>
      <c r="W64" s="54"/>
    </row>
    <row r="65" spans="1:23" outlineLevel="1" x14ac:dyDescent="0.35">
      <c r="A65" s="215"/>
      <c r="B65" s="14" t="s">
        <v>145</v>
      </c>
      <c r="C65" s="28" t="s">
        <v>147</v>
      </c>
      <c r="D65" s="123" t="s">
        <v>32</v>
      </c>
      <c r="E65" s="171">
        <v>555</v>
      </c>
      <c r="F65" s="28"/>
      <c r="G65" s="93">
        <f t="shared" si="14"/>
        <v>0</v>
      </c>
      <c r="H65" s="107"/>
      <c r="S65" s="54"/>
      <c r="T65" s="54"/>
      <c r="U65" s="54"/>
      <c r="V65" s="54"/>
      <c r="W65" s="54"/>
    </row>
    <row r="66" spans="1:23" outlineLevel="1" x14ac:dyDescent="0.35">
      <c r="A66" s="215"/>
      <c r="B66" s="13" t="s">
        <v>7</v>
      </c>
      <c r="C66" s="29" t="s">
        <v>78</v>
      </c>
      <c r="D66" s="30" t="s">
        <v>32</v>
      </c>
      <c r="E66" s="170">
        <v>965</v>
      </c>
      <c r="F66" s="34" t="s">
        <v>59</v>
      </c>
      <c r="G66" s="92">
        <f>IF(Arkusz2!A2,E66,0)</f>
        <v>965</v>
      </c>
      <c r="H66" s="107"/>
      <c r="S66" s="54"/>
      <c r="T66" s="54"/>
      <c r="U66" s="54"/>
      <c r="V66" s="54"/>
      <c r="W66" s="54"/>
    </row>
    <row r="67" spans="1:23" outlineLevel="1" x14ac:dyDescent="0.35">
      <c r="A67" s="215"/>
      <c r="B67" s="14" t="s">
        <v>43</v>
      </c>
      <c r="C67" s="28" t="s">
        <v>44</v>
      </c>
      <c r="D67" s="31" t="s">
        <v>32</v>
      </c>
      <c r="E67" s="171">
        <v>490</v>
      </c>
      <c r="F67" s="28"/>
      <c r="G67" s="93">
        <f t="shared" ref="G67:G72" si="19">E67*F67</f>
        <v>0</v>
      </c>
      <c r="H67" s="108"/>
      <c r="S67" s="54"/>
      <c r="T67" s="54"/>
      <c r="U67" s="54"/>
      <c r="V67" s="54"/>
      <c r="W67" s="54"/>
    </row>
    <row r="68" spans="1:23" outlineLevel="1" x14ac:dyDescent="0.35">
      <c r="A68" s="215"/>
      <c r="B68" s="13" t="s">
        <v>8</v>
      </c>
      <c r="C68" s="29" t="s">
        <v>114</v>
      </c>
      <c r="D68" s="30" t="s">
        <v>32</v>
      </c>
      <c r="E68" s="173">
        <v>15.5</v>
      </c>
      <c r="F68" s="103">
        <f>Arkusz2!K5</f>
        <v>0</v>
      </c>
      <c r="G68" s="95">
        <f t="shared" si="19"/>
        <v>0</v>
      </c>
      <c r="H68" s="107"/>
      <c r="S68" s="54"/>
      <c r="T68" s="54"/>
      <c r="U68" s="54"/>
      <c r="V68" s="54"/>
      <c r="W68" s="54"/>
    </row>
    <row r="69" spans="1:23" outlineLevel="1" x14ac:dyDescent="0.35">
      <c r="A69" s="215"/>
      <c r="B69" s="14" t="s">
        <v>87</v>
      </c>
      <c r="C69" s="28" t="s">
        <v>94</v>
      </c>
      <c r="D69" s="31" t="s">
        <v>32</v>
      </c>
      <c r="E69" s="172">
        <v>3100</v>
      </c>
      <c r="F69" s="103">
        <f>Arkusz2!J6</f>
        <v>0</v>
      </c>
      <c r="G69" s="94">
        <f t="shared" si="19"/>
        <v>0</v>
      </c>
      <c r="H69" s="108"/>
      <c r="S69" s="54"/>
      <c r="T69" s="54"/>
      <c r="U69" s="54"/>
      <c r="V69" s="54"/>
      <c r="W69" s="54"/>
    </row>
    <row r="70" spans="1:23" outlineLevel="1" x14ac:dyDescent="0.35">
      <c r="A70" s="215"/>
      <c r="B70" s="13" t="s">
        <v>88</v>
      </c>
      <c r="C70" s="29" t="s">
        <v>93</v>
      </c>
      <c r="D70" s="30" t="s">
        <v>32</v>
      </c>
      <c r="E70" s="173">
        <v>5425</v>
      </c>
      <c r="F70" s="103">
        <f>Arkusz2!I7</f>
        <v>0</v>
      </c>
      <c r="G70" s="95">
        <f t="shared" si="19"/>
        <v>0</v>
      </c>
      <c r="H70" s="108"/>
      <c r="S70" s="54"/>
      <c r="T70" s="54"/>
      <c r="U70" s="54"/>
      <c r="V70" s="54"/>
      <c r="W70" s="54"/>
    </row>
    <row r="71" spans="1:23" outlineLevel="1" x14ac:dyDescent="0.35">
      <c r="A71" s="215"/>
      <c r="B71" s="14" t="s">
        <v>89</v>
      </c>
      <c r="C71" s="28" t="s">
        <v>92</v>
      </c>
      <c r="D71" s="31" t="s">
        <v>32</v>
      </c>
      <c r="E71" s="172">
        <v>8835</v>
      </c>
      <c r="F71" s="103">
        <f>Arkusz2!H8</f>
        <v>0</v>
      </c>
      <c r="G71" s="94">
        <f t="shared" si="19"/>
        <v>0</v>
      </c>
      <c r="H71" s="107"/>
      <c r="S71" s="54"/>
      <c r="T71" s="54"/>
      <c r="U71" s="54"/>
      <c r="V71" s="54"/>
      <c r="W71" s="54"/>
    </row>
    <row r="72" spans="1:23" ht="15" outlineLevel="1" thickBot="1" x14ac:dyDescent="0.4">
      <c r="A72" s="216"/>
      <c r="B72" s="194" t="s">
        <v>90</v>
      </c>
      <c r="C72" s="51" t="s">
        <v>91</v>
      </c>
      <c r="D72" s="195" t="s">
        <v>32</v>
      </c>
      <c r="E72" s="196">
        <v>11470</v>
      </c>
      <c r="F72" s="104">
        <f>Arkusz2!G9</f>
        <v>0</v>
      </c>
      <c r="G72" s="95">
        <f t="shared" si="19"/>
        <v>0</v>
      </c>
      <c r="S72" s="54"/>
      <c r="T72" s="54"/>
      <c r="U72" s="54"/>
      <c r="V72" s="54"/>
      <c r="W72" s="54"/>
    </row>
    <row r="73" spans="1:23" ht="20" customHeight="1" thickBot="1" x14ac:dyDescent="0.4">
      <c r="A73" s="202" t="s">
        <v>106</v>
      </c>
      <c r="B73" s="70"/>
      <c r="C73" s="70"/>
      <c r="D73" s="70"/>
      <c r="E73" s="70"/>
      <c r="F73" s="71" t="s">
        <v>79</v>
      </c>
      <c r="G73" s="96">
        <f>SUM(G4:G72,G126)</f>
        <v>2550</v>
      </c>
      <c r="S73" s="54"/>
      <c r="T73" s="54"/>
      <c r="U73" s="54"/>
      <c r="V73" s="54"/>
      <c r="W73" s="54"/>
    </row>
    <row r="74" spans="1:23" ht="14.5" customHeight="1" x14ac:dyDescent="0.35">
      <c r="A74" s="203"/>
      <c r="B74" s="80"/>
      <c r="C74" s="72" t="s">
        <v>105</v>
      </c>
      <c r="D74" s="73">
        <f>Arkusz2!B6</f>
        <v>0</v>
      </c>
      <c r="E74" s="74">
        <f>D74*E68</f>
        <v>0</v>
      </c>
      <c r="F74" s="75"/>
      <c r="G74" s="97"/>
      <c r="S74" s="54"/>
      <c r="T74" s="54"/>
      <c r="U74" s="54"/>
      <c r="V74" s="54"/>
      <c r="W74" s="54"/>
    </row>
    <row r="75" spans="1:23" ht="14.5" customHeight="1" x14ac:dyDescent="0.35">
      <c r="A75" s="203"/>
      <c r="B75" s="80"/>
      <c r="C75" s="72" t="s">
        <v>118</v>
      </c>
      <c r="D75" s="76">
        <f>F68*Arkusz2!D5+F69*Arkusz2!D6+F70*Arkusz2!D7+F71*Arkusz2!D8+F72*Arkusz2!D9</f>
        <v>0</v>
      </c>
      <c r="E75" s="77">
        <f>SUM(G68:G72)</f>
        <v>0</v>
      </c>
      <c r="F75" s="75"/>
      <c r="G75" s="97"/>
      <c r="S75" s="54"/>
      <c r="T75" s="54"/>
      <c r="U75" s="54"/>
      <c r="V75" s="54"/>
      <c r="W75" s="54"/>
    </row>
    <row r="76" spans="1:23" ht="20.5" customHeight="1" x14ac:dyDescent="0.35">
      <c r="A76" s="204"/>
      <c r="B76" s="81"/>
      <c r="C76" s="101" t="s">
        <v>108</v>
      </c>
      <c r="D76" s="102">
        <f>D75-D74</f>
        <v>0</v>
      </c>
      <c r="E76" s="78">
        <f>E74-E75</f>
        <v>0</v>
      </c>
      <c r="F76" s="79" t="s">
        <v>107</v>
      </c>
      <c r="G76" s="97"/>
      <c r="S76" s="54"/>
      <c r="T76" s="54"/>
      <c r="U76" s="54"/>
      <c r="V76" s="54"/>
      <c r="W76" s="54"/>
    </row>
    <row r="77" spans="1:23" ht="49" customHeight="1" x14ac:dyDescent="0.35">
      <c r="A77" s="214" t="s">
        <v>81</v>
      </c>
      <c r="B77" s="15"/>
      <c r="C77" s="50" t="s">
        <v>121</v>
      </c>
      <c r="D77" s="17"/>
      <c r="E77" s="223" t="s">
        <v>120</v>
      </c>
      <c r="F77" s="224"/>
      <c r="G77" s="225"/>
      <c r="S77" s="54"/>
      <c r="T77" s="54"/>
      <c r="U77" s="54"/>
      <c r="V77" s="54"/>
      <c r="W77" s="54"/>
    </row>
    <row r="78" spans="1:23" ht="15" customHeight="1" outlineLevel="1" x14ac:dyDescent="0.35">
      <c r="A78" s="215"/>
      <c r="B78" s="67" t="s">
        <v>33</v>
      </c>
      <c r="C78" s="28" t="s">
        <v>69</v>
      </c>
      <c r="D78" s="18" t="s">
        <v>32</v>
      </c>
      <c r="E78" s="32" t="s">
        <v>95</v>
      </c>
      <c r="F78" s="34" t="s">
        <v>60</v>
      </c>
      <c r="G78" s="98">
        <f>IF(Arkusz2!A15,40*E68,0)</f>
        <v>0</v>
      </c>
      <c r="S78" s="54"/>
      <c r="T78" s="54"/>
      <c r="U78" s="54"/>
      <c r="V78" s="54"/>
      <c r="W78" s="54"/>
    </row>
    <row r="79" spans="1:23" ht="14.5" customHeight="1" outlineLevel="1" x14ac:dyDescent="0.45">
      <c r="A79" s="215"/>
      <c r="B79" s="68" t="s">
        <v>34</v>
      </c>
      <c r="C79" s="29" t="s">
        <v>122</v>
      </c>
      <c r="D79" s="19" t="s">
        <v>32</v>
      </c>
      <c r="E79" s="33" t="s">
        <v>96</v>
      </c>
      <c r="F79" s="34" t="s">
        <v>60</v>
      </c>
      <c r="G79" s="98">
        <f>IF(Arkusz2!A16,40*E68,0)</f>
        <v>0</v>
      </c>
      <c r="S79" s="54"/>
      <c r="T79" s="54"/>
      <c r="U79" s="54"/>
      <c r="V79" s="54"/>
      <c r="W79" s="54"/>
    </row>
    <row r="80" spans="1:23" outlineLevel="1" x14ac:dyDescent="0.35">
      <c r="A80" s="215"/>
      <c r="B80" s="67" t="s">
        <v>35</v>
      </c>
      <c r="C80" s="28" t="s">
        <v>66</v>
      </c>
      <c r="D80" s="18" t="s">
        <v>32</v>
      </c>
      <c r="E80" s="58" t="s">
        <v>102</v>
      </c>
      <c r="F80" s="34" t="s">
        <v>59</v>
      </c>
      <c r="G80" s="98">
        <f>IF(Arkusz2!A17,0,0)</f>
        <v>0</v>
      </c>
      <c r="S80" s="54"/>
      <c r="T80" s="54"/>
      <c r="U80" s="54"/>
      <c r="V80" s="54"/>
      <c r="W80" s="54"/>
    </row>
    <row r="81" spans="1:23" ht="14.5" customHeight="1" outlineLevel="1" x14ac:dyDescent="0.35">
      <c r="A81" s="215"/>
      <c r="B81" s="68" t="s">
        <v>57</v>
      </c>
      <c r="C81" s="29" t="s">
        <v>67</v>
      </c>
      <c r="D81" s="19" t="s">
        <v>32</v>
      </c>
      <c r="E81" s="33" t="s">
        <v>97</v>
      </c>
      <c r="F81" s="34" t="s">
        <v>60</v>
      </c>
      <c r="G81" s="98">
        <f>IF(Arkusz2!A18,60*E68,0)</f>
        <v>0</v>
      </c>
      <c r="S81" s="54"/>
      <c r="T81" s="54"/>
    </row>
    <row r="82" spans="1:23" ht="14.5" customHeight="1" outlineLevel="1" x14ac:dyDescent="0.35">
      <c r="A82" s="215"/>
      <c r="B82" s="67" t="s">
        <v>61</v>
      </c>
      <c r="C82" s="28" t="s">
        <v>68</v>
      </c>
      <c r="D82" s="18" t="s">
        <v>32</v>
      </c>
      <c r="E82" s="32" t="s">
        <v>98</v>
      </c>
      <c r="F82" s="34" t="s">
        <v>60</v>
      </c>
      <c r="G82" s="98">
        <f>IF(Arkusz2!A19,60*E68,0)</f>
        <v>0</v>
      </c>
      <c r="S82" s="54"/>
      <c r="T82" s="54"/>
    </row>
    <row r="83" spans="1:23" ht="14.5" customHeight="1" outlineLevel="1" x14ac:dyDescent="0.35">
      <c r="A83" s="215"/>
      <c r="B83" s="68" t="s">
        <v>72</v>
      </c>
      <c r="C83" s="29" t="s">
        <v>71</v>
      </c>
      <c r="D83" s="19" t="s">
        <v>32</v>
      </c>
      <c r="E83" s="33" t="s">
        <v>99</v>
      </c>
      <c r="F83" s="34" t="s">
        <v>60</v>
      </c>
      <c r="G83" s="98">
        <f>IF(Arkusz2!A20,30*E68,0)</f>
        <v>0</v>
      </c>
      <c r="S83" s="54"/>
      <c r="T83" s="54"/>
    </row>
    <row r="84" spans="1:23" ht="14.5" customHeight="1" outlineLevel="1" x14ac:dyDescent="0.35">
      <c r="A84" s="215"/>
      <c r="B84" s="67" t="s">
        <v>70</v>
      </c>
      <c r="C84" s="28" t="s">
        <v>63</v>
      </c>
      <c r="D84" s="18" t="s">
        <v>32</v>
      </c>
      <c r="E84" s="32" t="s">
        <v>100</v>
      </c>
      <c r="F84" s="28"/>
      <c r="G84" s="98">
        <f>E68*10*F84</f>
        <v>0</v>
      </c>
      <c r="S84" s="54"/>
      <c r="T84" s="54"/>
    </row>
    <row r="85" spans="1:23" ht="14.5" customHeight="1" outlineLevel="1" x14ac:dyDescent="0.35">
      <c r="A85" s="216"/>
      <c r="B85" s="69" t="s">
        <v>86</v>
      </c>
      <c r="C85" s="51" t="s">
        <v>104</v>
      </c>
      <c r="D85" s="52" t="s">
        <v>32</v>
      </c>
      <c r="E85" s="53" t="s">
        <v>101</v>
      </c>
      <c r="F85" s="51"/>
      <c r="G85" s="99">
        <f>E68*50*F85</f>
        <v>0</v>
      </c>
      <c r="S85" s="54"/>
      <c r="T85" s="54"/>
    </row>
    <row r="86" spans="1:23" x14ac:dyDescent="0.35">
      <c r="A86" s="143"/>
      <c r="B86" s="144"/>
      <c r="C86" s="144"/>
      <c r="D86" s="145"/>
      <c r="E86" s="144"/>
      <c r="F86" s="144"/>
      <c r="G86" s="146"/>
      <c r="H86" s="54"/>
      <c r="I86" s="54"/>
      <c r="J86" s="54"/>
      <c r="K86" s="54"/>
      <c r="L86" s="54"/>
      <c r="M86" s="54"/>
      <c r="N86" s="54"/>
      <c r="O86" s="54"/>
    </row>
    <row r="87" spans="1:23" x14ac:dyDescent="0.35">
      <c r="A87" s="147"/>
      <c r="B87" s="148"/>
      <c r="C87" s="148"/>
      <c r="D87" s="149"/>
      <c r="E87" s="148"/>
      <c r="F87" s="148"/>
      <c r="G87" s="150"/>
      <c r="H87" s="54"/>
      <c r="I87" s="54"/>
      <c r="J87" s="54"/>
      <c r="K87" s="54"/>
      <c r="L87" s="54"/>
      <c r="M87" s="54"/>
      <c r="N87" s="54"/>
      <c r="O87" s="54"/>
    </row>
    <row r="88" spans="1:23" ht="14.5" customHeight="1" x14ac:dyDescent="0.35">
      <c r="A88" s="211" t="s">
        <v>195</v>
      </c>
      <c r="B88" s="125" t="s">
        <v>148</v>
      </c>
      <c r="C88" s="126" t="s">
        <v>160</v>
      </c>
      <c r="D88" s="127" t="s">
        <v>32</v>
      </c>
      <c r="E88" s="160">
        <v>79</v>
      </c>
      <c r="F88" s="126"/>
      <c r="G88" s="128">
        <f t="shared" ref="G88:G91" si="20">E88*F88</f>
        <v>0</v>
      </c>
      <c r="H88" s="60"/>
      <c r="I88" s="54"/>
      <c r="J88" s="54"/>
      <c r="K88" s="54"/>
      <c r="L88" s="54"/>
      <c r="M88" s="54"/>
      <c r="N88" s="54"/>
      <c r="O88" s="54"/>
      <c r="P88" s="54"/>
      <c r="Q88" s="54"/>
      <c r="R88" s="54"/>
      <c r="S88" s="54"/>
      <c r="T88" s="54"/>
    </row>
    <row r="89" spans="1:23" x14ac:dyDescent="0.35">
      <c r="A89" s="212"/>
      <c r="B89" s="133" t="s">
        <v>149</v>
      </c>
      <c r="C89" s="134" t="s">
        <v>161</v>
      </c>
      <c r="D89" s="135" t="s">
        <v>32</v>
      </c>
      <c r="E89" s="161">
        <v>79</v>
      </c>
      <c r="F89" s="134"/>
      <c r="G89" s="136">
        <f t="shared" si="20"/>
        <v>0</v>
      </c>
      <c r="H89" s="60"/>
      <c r="I89" s="54"/>
      <c r="J89" s="54"/>
      <c r="K89" s="54"/>
      <c r="L89" s="54"/>
      <c r="M89" s="54"/>
      <c r="N89" s="54"/>
      <c r="O89" s="54"/>
      <c r="P89" s="54"/>
      <c r="Q89" s="54"/>
      <c r="R89" s="54"/>
      <c r="S89" s="54"/>
      <c r="T89" s="54"/>
    </row>
    <row r="90" spans="1:23" outlineLevel="1" x14ac:dyDescent="0.35">
      <c r="A90" s="212"/>
      <c r="B90" s="129" t="s">
        <v>150</v>
      </c>
      <c r="C90" s="130" t="s">
        <v>162</v>
      </c>
      <c r="D90" s="131" t="s">
        <v>32</v>
      </c>
      <c r="E90" s="162">
        <v>79</v>
      </c>
      <c r="F90" s="130"/>
      <c r="G90" s="132">
        <f t="shared" si="20"/>
        <v>0</v>
      </c>
      <c r="H90" s="107"/>
      <c r="S90" s="54"/>
      <c r="T90" s="54"/>
      <c r="U90" s="54"/>
      <c r="V90" s="54"/>
      <c r="W90" s="54"/>
    </row>
    <row r="91" spans="1:23" outlineLevel="1" x14ac:dyDescent="0.35">
      <c r="A91" s="212"/>
      <c r="B91" s="133" t="s">
        <v>151</v>
      </c>
      <c r="C91" s="134" t="s">
        <v>163</v>
      </c>
      <c r="D91" s="135" t="s">
        <v>32</v>
      </c>
      <c r="E91" s="161">
        <v>79</v>
      </c>
      <c r="F91" s="134"/>
      <c r="G91" s="136">
        <f t="shared" si="20"/>
        <v>0</v>
      </c>
      <c r="H91" s="107"/>
      <c r="S91" s="54"/>
      <c r="T91" s="54"/>
      <c r="U91" s="54"/>
      <c r="V91" s="54"/>
      <c r="W91" s="54"/>
    </row>
    <row r="92" spans="1:23" x14ac:dyDescent="0.35">
      <c r="A92" s="212"/>
      <c r="B92" s="129" t="s">
        <v>152</v>
      </c>
      <c r="C92" s="130" t="s">
        <v>164</v>
      </c>
      <c r="D92" s="131" t="s">
        <v>32</v>
      </c>
      <c r="E92" s="162">
        <v>79</v>
      </c>
      <c r="F92" s="130"/>
      <c r="G92" s="132">
        <f t="shared" ref="G92:G109" si="21">E92*F92</f>
        <v>0</v>
      </c>
    </row>
    <row r="93" spans="1:23" x14ac:dyDescent="0.35">
      <c r="A93" s="212"/>
      <c r="B93" s="133" t="s">
        <v>153</v>
      </c>
      <c r="C93" s="134" t="s">
        <v>165</v>
      </c>
      <c r="D93" s="135" t="s">
        <v>32</v>
      </c>
      <c r="E93" s="161">
        <v>79</v>
      </c>
      <c r="F93" s="134"/>
      <c r="G93" s="136">
        <f t="shared" si="21"/>
        <v>0</v>
      </c>
    </row>
    <row r="94" spans="1:23" x14ac:dyDescent="0.35">
      <c r="A94" s="212"/>
      <c r="B94" s="129" t="s">
        <v>154</v>
      </c>
      <c r="C94" s="130" t="s">
        <v>166</v>
      </c>
      <c r="D94" s="131" t="s">
        <v>32</v>
      </c>
      <c r="E94" s="162">
        <v>79</v>
      </c>
      <c r="F94" s="130"/>
      <c r="G94" s="132">
        <f t="shared" si="21"/>
        <v>0</v>
      </c>
    </row>
    <row r="95" spans="1:23" x14ac:dyDescent="0.35">
      <c r="A95" s="212"/>
      <c r="B95" s="133" t="s">
        <v>155</v>
      </c>
      <c r="C95" s="134" t="s">
        <v>167</v>
      </c>
      <c r="D95" s="135" t="s">
        <v>32</v>
      </c>
      <c r="E95" s="161">
        <v>79</v>
      </c>
      <c r="F95" s="134"/>
      <c r="G95" s="136">
        <f t="shared" si="21"/>
        <v>0</v>
      </c>
    </row>
    <row r="96" spans="1:23" x14ac:dyDescent="0.35">
      <c r="A96" s="212"/>
      <c r="B96" s="129" t="s">
        <v>156</v>
      </c>
      <c r="C96" s="130" t="s">
        <v>168</v>
      </c>
      <c r="D96" s="131" t="s">
        <v>32</v>
      </c>
      <c r="E96" s="162">
        <v>79</v>
      </c>
      <c r="F96" s="130"/>
      <c r="G96" s="132">
        <f t="shared" si="21"/>
        <v>0</v>
      </c>
    </row>
    <row r="97" spans="1:7" x14ac:dyDescent="0.35">
      <c r="A97" s="212"/>
      <c r="B97" s="133" t="s">
        <v>157</v>
      </c>
      <c r="C97" s="134" t="s">
        <v>169</v>
      </c>
      <c r="D97" s="135" t="s">
        <v>32</v>
      </c>
      <c r="E97" s="161">
        <v>79</v>
      </c>
      <c r="F97" s="134"/>
      <c r="G97" s="136">
        <f t="shared" si="21"/>
        <v>0</v>
      </c>
    </row>
    <row r="98" spans="1:7" x14ac:dyDescent="0.35">
      <c r="A98" s="212"/>
      <c r="B98" s="129" t="s">
        <v>158</v>
      </c>
      <c r="C98" s="130" t="s">
        <v>170</v>
      </c>
      <c r="D98" s="131" t="s">
        <v>32</v>
      </c>
      <c r="E98" s="162">
        <v>79</v>
      </c>
      <c r="F98" s="130"/>
      <c r="G98" s="132">
        <f t="shared" si="21"/>
        <v>0</v>
      </c>
    </row>
    <row r="99" spans="1:7" x14ac:dyDescent="0.35">
      <c r="A99" s="212"/>
      <c r="B99" s="192" t="s">
        <v>159</v>
      </c>
      <c r="C99" s="138" t="s">
        <v>171</v>
      </c>
      <c r="D99" s="139" t="s">
        <v>32</v>
      </c>
      <c r="E99" s="163">
        <v>79</v>
      </c>
      <c r="F99" s="138"/>
      <c r="G99" s="140">
        <f t="shared" si="21"/>
        <v>0</v>
      </c>
    </row>
    <row r="100" spans="1:7" x14ac:dyDescent="0.35">
      <c r="A100" s="212"/>
      <c r="B100" s="129" t="s">
        <v>172</v>
      </c>
      <c r="C100" s="130" t="s">
        <v>181</v>
      </c>
      <c r="D100" s="131" t="s">
        <v>32</v>
      </c>
      <c r="E100" s="162">
        <v>298</v>
      </c>
      <c r="F100" s="130"/>
      <c r="G100" s="132">
        <f t="shared" si="21"/>
        <v>0</v>
      </c>
    </row>
    <row r="101" spans="1:7" x14ac:dyDescent="0.35">
      <c r="A101" s="212"/>
      <c r="B101" s="133" t="s">
        <v>173</v>
      </c>
      <c r="C101" s="134" t="s">
        <v>182</v>
      </c>
      <c r="D101" s="135" t="s">
        <v>32</v>
      </c>
      <c r="E101" s="161">
        <v>298</v>
      </c>
      <c r="F101" s="134"/>
      <c r="G101" s="136">
        <f t="shared" si="21"/>
        <v>0</v>
      </c>
    </row>
    <row r="102" spans="1:7" x14ac:dyDescent="0.35">
      <c r="A102" s="212"/>
      <c r="B102" s="129" t="s">
        <v>174</v>
      </c>
      <c r="C102" s="130" t="s">
        <v>183</v>
      </c>
      <c r="D102" s="131" t="s">
        <v>32</v>
      </c>
      <c r="E102" s="162">
        <v>320</v>
      </c>
      <c r="F102" s="130"/>
      <c r="G102" s="132">
        <f t="shared" si="21"/>
        <v>0</v>
      </c>
    </row>
    <row r="103" spans="1:7" x14ac:dyDescent="0.35">
      <c r="A103" s="212"/>
      <c r="B103" s="133" t="s">
        <v>175</v>
      </c>
      <c r="C103" s="134" t="s">
        <v>184</v>
      </c>
      <c r="D103" s="135" t="s">
        <v>32</v>
      </c>
      <c r="E103" s="161">
        <v>320</v>
      </c>
      <c r="F103" s="134"/>
      <c r="G103" s="136">
        <f t="shared" si="21"/>
        <v>0</v>
      </c>
    </row>
    <row r="104" spans="1:7" x14ac:dyDescent="0.35">
      <c r="A104" s="212"/>
      <c r="B104" s="129" t="s">
        <v>176</v>
      </c>
      <c r="C104" s="130" t="s">
        <v>185</v>
      </c>
      <c r="D104" s="131" t="s">
        <v>32</v>
      </c>
      <c r="E104" s="162">
        <v>340</v>
      </c>
      <c r="F104" s="130"/>
      <c r="G104" s="132">
        <f t="shared" si="21"/>
        <v>0</v>
      </c>
    </row>
    <row r="105" spans="1:7" x14ac:dyDescent="0.35">
      <c r="A105" s="212"/>
      <c r="B105" s="133" t="s">
        <v>177</v>
      </c>
      <c r="C105" s="134" t="s">
        <v>186</v>
      </c>
      <c r="D105" s="135" t="s">
        <v>32</v>
      </c>
      <c r="E105" s="161">
        <v>340</v>
      </c>
      <c r="F105" s="134"/>
      <c r="G105" s="136">
        <f t="shared" si="21"/>
        <v>0</v>
      </c>
    </row>
    <row r="106" spans="1:7" x14ac:dyDescent="0.35">
      <c r="A106" s="212"/>
      <c r="B106" s="129" t="s">
        <v>229</v>
      </c>
      <c r="C106" s="130" t="s">
        <v>230</v>
      </c>
      <c r="D106" s="131" t="s">
        <v>32</v>
      </c>
      <c r="E106" s="162">
        <v>350</v>
      </c>
      <c r="F106" s="130"/>
      <c r="G106" s="132">
        <f t="shared" ref="G106" si="22">E106*F106</f>
        <v>0</v>
      </c>
    </row>
    <row r="107" spans="1:7" x14ac:dyDescent="0.35">
      <c r="A107" s="212"/>
      <c r="B107" s="133" t="s">
        <v>178</v>
      </c>
      <c r="C107" s="134" t="s">
        <v>187</v>
      </c>
      <c r="D107" s="135" t="s">
        <v>32</v>
      </c>
      <c r="E107" s="161">
        <v>360</v>
      </c>
      <c r="F107" s="134"/>
      <c r="G107" s="136">
        <f t="shared" si="21"/>
        <v>0</v>
      </c>
    </row>
    <row r="108" spans="1:7" x14ac:dyDescent="0.35">
      <c r="A108" s="212"/>
      <c r="B108" s="129" t="s">
        <v>179</v>
      </c>
      <c r="C108" s="130" t="s">
        <v>187</v>
      </c>
      <c r="D108" s="131" t="s">
        <v>32</v>
      </c>
      <c r="E108" s="162">
        <v>370</v>
      </c>
      <c r="F108" s="130"/>
      <c r="G108" s="132">
        <f t="shared" si="21"/>
        <v>0</v>
      </c>
    </row>
    <row r="109" spans="1:7" x14ac:dyDescent="0.35">
      <c r="A109" s="212"/>
      <c r="B109" s="192" t="s">
        <v>180</v>
      </c>
      <c r="C109" s="138" t="s">
        <v>187</v>
      </c>
      <c r="D109" s="139" t="s">
        <v>32</v>
      </c>
      <c r="E109" s="163">
        <v>390</v>
      </c>
      <c r="F109" s="138"/>
      <c r="G109" s="140">
        <f t="shared" si="21"/>
        <v>0</v>
      </c>
    </row>
    <row r="110" spans="1:7" x14ac:dyDescent="0.35">
      <c r="A110" s="212"/>
      <c r="B110" s="129" t="s">
        <v>238</v>
      </c>
      <c r="C110" s="130" t="s">
        <v>247</v>
      </c>
      <c r="D110" s="131" t="s">
        <v>32</v>
      </c>
      <c r="E110" s="162">
        <v>189</v>
      </c>
      <c r="F110" s="130"/>
      <c r="G110" s="132">
        <f t="shared" ref="G110:G118" si="23">E110*F110</f>
        <v>0</v>
      </c>
    </row>
    <row r="111" spans="1:7" x14ac:dyDescent="0.35">
      <c r="A111" s="212"/>
      <c r="B111" s="133" t="s">
        <v>246</v>
      </c>
      <c r="C111" s="134" t="s">
        <v>248</v>
      </c>
      <c r="D111" s="135" t="s">
        <v>32</v>
      </c>
      <c r="E111" s="161">
        <v>189</v>
      </c>
      <c r="F111" s="134"/>
      <c r="G111" s="136">
        <f t="shared" ref="G111" si="24">E111*F111</f>
        <v>0</v>
      </c>
    </row>
    <row r="112" spans="1:7" x14ac:dyDescent="0.35">
      <c r="A112" s="212"/>
      <c r="B112" s="129" t="s">
        <v>239</v>
      </c>
      <c r="C112" s="130" t="s">
        <v>249</v>
      </c>
      <c r="D112" s="131" t="s">
        <v>32</v>
      </c>
      <c r="E112" s="162">
        <v>189</v>
      </c>
      <c r="F112" s="130"/>
      <c r="G112" s="132">
        <f t="shared" si="23"/>
        <v>0</v>
      </c>
    </row>
    <row r="113" spans="1:7" x14ac:dyDescent="0.35">
      <c r="A113" s="212"/>
      <c r="B113" s="133" t="s">
        <v>240</v>
      </c>
      <c r="C113" s="134" t="s">
        <v>250</v>
      </c>
      <c r="D113" s="135" t="s">
        <v>32</v>
      </c>
      <c r="E113" s="161">
        <v>189</v>
      </c>
      <c r="F113" s="134"/>
      <c r="G113" s="136">
        <f t="shared" si="23"/>
        <v>0</v>
      </c>
    </row>
    <row r="114" spans="1:7" x14ac:dyDescent="0.35">
      <c r="A114" s="212"/>
      <c r="B114" s="129" t="s">
        <v>241</v>
      </c>
      <c r="C114" s="130" t="s">
        <v>251</v>
      </c>
      <c r="D114" s="131" t="s">
        <v>32</v>
      </c>
      <c r="E114" s="162">
        <v>189</v>
      </c>
      <c r="F114" s="130"/>
      <c r="G114" s="132">
        <f t="shared" si="23"/>
        <v>0</v>
      </c>
    </row>
    <row r="115" spans="1:7" x14ac:dyDescent="0.35">
      <c r="A115" s="212"/>
      <c r="B115" s="133" t="s">
        <v>242</v>
      </c>
      <c r="C115" s="134" t="s">
        <v>252</v>
      </c>
      <c r="D115" s="135" t="s">
        <v>32</v>
      </c>
      <c r="E115" s="161">
        <v>199</v>
      </c>
      <c r="F115" s="134"/>
      <c r="G115" s="136">
        <f t="shared" si="23"/>
        <v>0</v>
      </c>
    </row>
    <row r="116" spans="1:7" x14ac:dyDescent="0.35">
      <c r="A116" s="212"/>
      <c r="B116" s="129" t="s">
        <v>243</v>
      </c>
      <c r="C116" s="130" t="s">
        <v>253</v>
      </c>
      <c r="D116" s="131" t="s">
        <v>32</v>
      </c>
      <c r="E116" s="162">
        <v>199</v>
      </c>
      <c r="F116" s="130"/>
      <c r="G116" s="132">
        <f t="shared" si="23"/>
        <v>0</v>
      </c>
    </row>
    <row r="117" spans="1:7" x14ac:dyDescent="0.35">
      <c r="A117" s="212"/>
      <c r="B117" s="133" t="s">
        <v>244</v>
      </c>
      <c r="C117" s="134" t="s">
        <v>254</v>
      </c>
      <c r="D117" s="135" t="s">
        <v>32</v>
      </c>
      <c r="E117" s="161">
        <v>199</v>
      </c>
      <c r="F117" s="134"/>
      <c r="G117" s="136">
        <f t="shared" si="23"/>
        <v>0</v>
      </c>
    </row>
    <row r="118" spans="1:7" x14ac:dyDescent="0.35">
      <c r="A118" s="212"/>
      <c r="B118" s="193" t="s">
        <v>245</v>
      </c>
      <c r="C118" s="188" t="s">
        <v>255</v>
      </c>
      <c r="D118" s="189" t="s">
        <v>32</v>
      </c>
      <c r="E118" s="190">
        <v>199</v>
      </c>
      <c r="F118" s="188"/>
      <c r="G118" s="191">
        <f t="shared" si="23"/>
        <v>0</v>
      </c>
    </row>
    <row r="119" spans="1:7" x14ac:dyDescent="0.35">
      <c r="A119" s="212"/>
      <c r="B119" s="133" t="s">
        <v>188</v>
      </c>
      <c r="C119" s="134" t="s">
        <v>231</v>
      </c>
      <c r="D119" s="135" t="s">
        <v>32</v>
      </c>
      <c r="E119" s="161">
        <v>211</v>
      </c>
      <c r="F119" s="134"/>
      <c r="G119" s="136">
        <f t="shared" ref="G119:G125" si="25">E119*F119</f>
        <v>0</v>
      </c>
    </row>
    <row r="120" spans="1:7" x14ac:dyDescent="0.35">
      <c r="A120" s="212"/>
      <c r="B120" s="129" t="s">
        <v>189</v>
      </c>
      <c r="C120" s="130" t="s">
        <v>232</v>
      </c>
      <c r="D120" s="131" t="s">
        <v>32</v>
      </c>
      <c r="E120" s="162">
        <v>213</v>
      </c>
      <c r="F120" s="130"/>
      <c r="G120" s="132">
        <f t="shared" si="25"/>
        <v>0</v>
      </c>
    </row>
    <row r="121" spans="1:7" x14ac:dyDescent="0.35">
      <c r="A121" s="212"/>
      <c r="B121" s="133" t="s">
        <v>190</v>
      </c>
      <c r="C121" s="134" t="s">
        <v>233</v>
      </c>
      <c r="D121" s="135" t="s">
        <v>32</v>
      </c>
      <c r="E121" s="161">
        <v>216</v>
      </c>
      <c r="F121" s="134"/>
      <c r="G121" s="136">
        <f t="shared" si="25"/>
        <v>0</v>
      </c>
    </row>
    <row r="122" spans="1:7" x14ac:dyDescent="0.35">
      <c r="A122" s="212"/>
      <c r="B122" s="129" t="s">
        <v>191</v>
      </c>
      <c r="C122" s="130" t="s">
        <v>234</v>
      </c>
      <c r="D122" s="131" t="s">
        <v>32</v>
      </c>
      <c r="E122" s="162">
        <v>219</v>
      </c>
      <c r="F122" s="130"/>
      <c r="G122" s="132">
        <f t="shared" si="25"/>
        <v>0</v>
      </c>
    </row>
    <row r="123" spans="1:7" x14ac:dyDescent="0.35">
      <c r="A123" s="212"/>
      <c r="B123" s="133" t="s">
        <v>193</v>
      </c>
      <c r="C123" s="134" t="s">
        <v>235</v>
      </c>
      <c r="D123" s="135" t="s">
        <v>32</v>
      </c>
      <c r="E123" s="161">
        <v>221</v>
      </c>
      <c r="F123" s="134"/>
      <c r="G123" s="136">
        <f t="shared" si="25"/>
        <v>0</v>
      </c>
    </row>
    <row r="124" spans="1:7" x14ac:dyDescent="0.35">
      <c r="A124" s="212"/>
      <c r="B124" s="129" t="s">
        <v>192</v>
      </c>
      <c r="C124" s="130" t="s">
        <v>236</v>
      </c>
      <c r="D124" s="131" t="s">
        <v>32</v>
      </c>
      <c r="E124" s="162">
        <v>221</v>
      </c>
      <c r="F124" s="130"/>
      <c r="G124" s="132">
        <f t="shared" si="25"/>
        <v>0</v>
      </c>
    </row>
    <row r="125" spans="1:7" x14ac:dyDescent="0.35">
      <c r="A125" s="213"/>
      <c r="B125" s="137" t="s">
        <v>194</v>
      </c>
      <c r="C125" s="138" t="s">
        <v>237</v>
      </c>
      <c r="D125" s="139" t="s">
        <v>32</v>
      </c>
      <c r="E125" s="163">
        <v>226</v>
      </c>
      <c r="F125" s="138"/>
      <c r="G125" s="140">
        <f t="shared" si="25"/>
        <v>0</v>
      </c>
    </row>
    <row r="126" spans="1:7" x14ac:dyDescent="0.35">
      <c r="F126" s="141">
        <f>SUM(F88:F125)</f>
        <v>0</v>
      </c>
      <c r="G126" s="142">
        <f>SUM(G88:G125)</f>
        <v>0</v>
      </c>
    </row>
  </sheetData>
  <mergeCells count="12">
    <mergeCell ref="A88:A125"/>
    <mergeCell ref="A77:A85"/>
    <mergeCell ref="A4:A48"/>
    <mergeCell ref="A60:A62"/>
    <mergeCell ref="E77:G77"/>
    <mergeCell ref="A63:A72"/>
    <mergeCell ref="I1:I3"/>
    <mergeCell ref="A49:A59"/>
    <mergeCell ref="A73:A76"/>
    <mergeCell ref="H1:H3"/>
    <mergeCell ref="A1:A3"/>
    <mergeCell ref="E1:E3"/>
  </mergeCells>
  <conditionalFormatting sqref="F83">
    <cfRule type="containsText" dxfId="5" priority="1" stopIfTrue="1" operator="containsText" text="TAK">
      <formula>NOT(ISERROR(SEARCH("TAK",F83)))</formula>
    </cfRule>
    <cfRule type="containsText" dxfId="4" priority="2" stopIfTrue="1" operator="containsText" text="NIE">
      <formula>NOT(ISERROR(SEARCH("NIE",F83)))</formula>
    </cfRule>
    <cfRule type="containsText" dxfId="3" priority="3" stopIfTrue="1" operator="containsText" text="NIE">
      <formula>NOT(ISERROR(SEARCH("NIE",F83)))</formula>
    </cfRule>
    <cfRule type="colorScale" priority="4">
      <colorScale>
        <cfvo type="min"/>
        <cfvo type="max"/>
        <color rgb="FFFF7128"/>
        <color rgb="FFFFEF9C"/>
      </colorScale>
    </cfRule>
    <cfRule type="iconSet" priority="5">
      <iconSet iconSet="4Arrows">
        <cfvo type="percent" val="0"/>
        <cfvo type="percent" val="25"/>
        <cfvo type="percent" val="50"/>
        <cfvo type="percent" val="75"/>
      </iconSet>
    </cfRule>
  </conditionalFormatting>
  <conditionalFormatting sqref="F78:F82 F66">
    <cfRule type="containsText" dxfId="2" priority="11" stopIfTrue="1" operator="containsText" text="TAK">
      <formula>NOT(ISERROR(SEARCH("TAK",F66)))</formula>
    </cfRule>
    <cfRule type="containsText" dxfId="1" priority="12" stopIfTrue="1" operator="containsText" text="NIE">
      <formula>NOT(ISERROR(SEARCH("NIE",F66)))</formula>
    </cfRule>
    <cfRule type="containsText" dxfId="0" priority="13" stopIfTrue="1" operator="containsText" text="NIE">
      <formula>NOT(ISERROR(SEARCH("NIE",F66)))</formula>
    </cfRule>
    <cfRule type="colorScale" priority="14">
      <colorScale>
        <cfvo type="min"/>
        <cfvo type="max"/>
        <color rgb="FFFF7128"/>
        <color rgb="FFFFEF9C"/>
      </colorScale>
    </cfRule>
    <cfRule type="iconSet" priority="15">
      <iconSet iconSet="4Arrows">
        <cfvo type="percent" val="0"/>
        <cfvo type="percent" val="25"/>
        <cfvo type="percent" val="50"/>
        <cfvo type="percent" val="75"/>
      </iconSet>
    </cfRule>
  </conditionalFormatting>
  <dataValidations xWindow="1200" yWindow="815" count="2">
    <dataValidation allowBlank="1" showInputMessage="1" showErrorMessage="1" prompt="Wpisz liczbę aktywnych arkuszy" sqref="F84"/>
    <dataValidation allowBlank="1" showInputMessage="1" showErrorMessage="1" prompt="Wpisz liczbę aktywnych baz danych" sqref="F85"/>
  </dataValidations>
  <hyperlinks>
    <hyperlink ref="D4" r:id="rId1"/>
    <hyperlink ref="D5" r:id="rId2"/>
    <hyperlink ref="D6" r:id="rId3"/>
    <hyperlink ref="D7" r:id="rId4"/>
    <hyperlink ref="D8" r:id="rId5"/>
    <hyperlink ref="D9:D11" r:id="rId6" display="↗"/>
    <hyperlink ref="D9" r:id="rId7"/>
    <hyperlink ref="D14" r:id="rId8"/>
    <hyperlink ref="D13" r:id="rId9"/>
    <hyperlink ref="D11" r:id="rId10"/>
    <hyperlink ref="D10" r:id="rId11"/>
    <hyperlink ref="D34" r:id="rId12"/>
    <hyperlink ref="D33" r:id="rId13"/>
    <hyperlink ref="D40" r:id="rId14"/>
    <hyperlink ref="D39" r:id="rId15"/>
    <hyperlink ref="D29" r:id="rId16"/>
    <hyperlink ref="D27" r:id="rId17"/>
    <hyperlink ref="D38" r:id="rId18"/>
    <hyperlink ref="D37" r:id="rId19"/>
    <hyperlink ref="D62" r:id="rId20"/>
    <hyperlink ref="D60" r:id="rId21"/>
    <hyperlink ref="D52" r:id="rId22"/>
    <hyperlink ref="D51" r:id="rId23"/>
    <hyperlink ref="D50" r:id="rId24"/>
    <hyperlink ref="D49" r:id="rId25"/>
    <hyperlink ref="D26" r:id="rId26"/>
    <hyperlink ref="D25" r:id="rId27"/>
    <hyperlink ref="D24" r:id="rId28"/>
    <hyperlink ref="D23" r:id="rId29"/>
    <hyperlink ref="D12" r:id="rId30"/>
    <hyperlink ref="D63" r:id="rId31"/>
    <hyperlink ref="D18:D20" r:id="rId32" display="↗"/>
    <hyperlink ref="D20" r:id="rId33"/>
    <hyperlink ref="D18" r:id="rId34"/>
    <hyperlink ref="D58" r:id="rId35"/>
    <hyperlink ref="D21" r:id="rId36"/>
    <hyperlink ref="D32" r:id="rId37"/>
    <hyperlink ref="D16" r:id="rId38"/>
    <hyperlink ref="D15" r:id="rId39"/>
    <hyperlink ref="D17" r:id="rId40"/>
    <hyperlink ref="D19" r:id="rId41"/>
    <hyperlink ref="D59" r:id="rId42"/>
    <hyperlink ref="D41" r:id="rId43"/>
    <hyperlink ref="D31" r:id="rId44"/>
    <hyperlink ref="D30" r:id="rId45"/>
    <hyperlink ref="D28" r:id="rId46"/>
    <hyperlink ref="D35" r:id="rId47"/>
    <hyperlink ref="D36" r:id="rId48"/>
    <hyperlink ref="D54" r:id="rId49"/>
    <hyperlink ref="D61" r:id="rId50"/>
    <hyperlink ref="D65" r:id="rId51"/>
    <hyperlink ref="D64" r:id="rId52"/>
    <hyperlink ref="D88" r:id="rId53"/>
    <hyperlink ref="D89:D125" r:id="rId54" display="↗"/>
    <hyperlink ref="D53" r:id="rId55"/>
    <hyperlink ref="D22" r:id="rId56"/>
    <hyperlink ref="D106" r:id="rId57"/>
    <hyperlink ref="D110:D118" r:id="rId58" display="↗"/>
    <hyperlink ref="D117" r:id="rId59"/>
    <hyperlink ref="D111" r:id="rId60"/>
  </hyperlinks>
  <pageMargins left="0.7" right="0.7" top="0.75" bottom="0.75" header="0.3" footer="0.3"/>
  <pageSetup paperSize="9" orientation="portrait" r:id="rId61"/>
  <ignoredErrors>
    <ignoredError sqref="G66" formula="1"/>
  </ignoredErrors>
  <legacyDrawing r:id="rId62"/>
  <extLst>
    <ext xmlns:x14="http://schemas.microsoft.com/office/spreadsheetml/2009/9/main" uri="{CCE6A557-97BC-4b89-ADB6-D9C93CAAB3DF}">
      <x14:dataValidations xmlns:xm="http://schemas.microsoft.com/office/excel/2006/main" xWindow="1200" yWindow="815" count="2">
        <x14:dataValidation type="list" allowBlank="1" showInputMessage="1" showErrorMessage="1">
          <x14:formula1>
            <xm:f>Arkusz2!$C$15:$C$16</xm:f>
          </x14:formula1>
          <xm:sqref>F66</xm:sqref>
        </x14:dataValidation>
        <x14:dataValidation type="list" allowBlank="1" showInputMessage="1" showErrorMessage="1" prompt="Wybierz_x000a_TAK/NIE">
          <x14:formula1>
            <xm:f>Arkusz2!$C$15:$C$16</xm:f>
          </x14:formula1>
          <xm:sqref>F78:F79 F81:F83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K38" sqref="K38"/>
    </sheetView>
  </sheetViews>
  <sheetFormatPr defaultRowHeight="14.5" x14ac:dyDescent="0.35"/>
  <cols>
    <col min="7" max="11" width="13.26953125" customWidth="1"/>
  </cols>
  <sheetData>
    <row r="1" spans="1:11" x14ac:dyDescent="0.35">
      <c r="A1" s="54"/>
      <c r="B1" s="54"/>
      <c r="C1" s="54"/>
      <c r="D1" s="54">
        <v>1172</v>
      </c>
      <c r="E1" s="54">
        <v>719</v>
      </c>
      <c r="F1" s="54"/>
      <c r="G1" s="54"/>
      <c r="H1" s="54"/>
      <c r="I1" s="54"/>
      <c r="J1" s="54"/>
      <c r="K1" s="54"/>
    </row>
    <row r="2" spans="1:11" x14ac:dyDescent="0.35">
      <c r="A2" s="54" t="b">
        <f>EXACT(Arkusz1!F66,C15)</f>
        <v>1</v>
      </c>
      <c r="B2" s="54">
        <f>IF(A2,10,0)</f>
        <v>10</v>
      </c>
      <c r="C2" s="54"/>
      <c r="D2" s="54"/>
      <c r="E2" s="54"/>
      <c r="F2" s="54"/>
      <c r="G2" s="54"/>
      <c r="H2" s="54"/>
      <c r="I2" s="54"/>
      <c r="J2" s="54"/>
      <c r="K2" s="54"/>
    </row>
    <row r="3" spans="1:11" x14ac:dyDescent="0.35">
      <c r="A3" s="54"/>
      <c r="B3" s="62"/>
      <c r="C3" s="62"/>
      <c r="D3" s="62"/>
      <c r="E3" s="62"/>
      <c r="F3" s="62"/>
      <c r="G3" s="62"/>
      <c r="H3" s="62">
        <f>IF(H4&gt;0,1,0)</f>
        <v>0</v>
      </c>
      <c r="I3" s="62">
        <f>IF(I4&gt;0,1,0)</f>
        <v>0</v>
      </c>
      <c r="J3" s="62">
        <f>IF(J4&gt;0,1,0)</f>
        <v>0</v>
      </c>
      <c r="K3" s="62">
        <f>IF(K4&gt;0,1,0)</f>
        <v>0</v>
      </c>
    </row>
    <row r="4" spans="1:11" x14ac:dyDescent="0.35">
      <c r="A4" s="226"/>
      <c r="B4" s="62">
        <f>SUM(Arkusz1!I4:I48)</f>
        <v>0</v>
      </c>
      <c r="C4" s="62"/>
      <c r="D4" s="62"/>
      <c r="E4" s="62"/>
      <c r="F4" s="62"/>
      <c r="G4" s="62"/>
      <c r="H4" s="62">
        <f>C5-(D9*G9)</f>
        <v>0</v>
      </c>
      <c r="I4" s="62">
        <f>C5-(D9*G9)-(D8*H8)</f>
        <v>0</v>
      </c>
      <c r="J4" s="62">
        <f>C5-(D9*G9)-(D8*H8)-(D7*I7)</f>
        <v>0</v>
      </c>
      <c r="K4" s="62">
        <f>C5-(D9*G9)-(D8*H8)-(D7*I7)-(D6*J6)</f>
        <v>0</v>
      </c>
    </row>
    <row r="5" spans="1:11" x14ac:dyDescent="0.35">
      <c r="A5" s="226"/>
      <c r="B5" s="62">
        <f>SUM(B15:B22,B4)</f>
        <v>0</v>
      </c>
      <c r="C5" s="62">
        <f>B6</f>
        <v>0</v>
      </c>
      <c r="D5" s="62">
        <v>1</v>
      </c>
      <c r="E5" s="62">
        <f>TRUNC(F6/D5)</f>
        <v>0</v>
      </c>
      <c r="F5" s="62">
        <f>MOD(C5,D5)</f>
        <v>0</v>
      </c>
      <c r="G5" s="62"/>
      <c r="H5" s="62">
        <f>H3*E5</f>
        <v>0</v>
      </c>
      <c r="I5" s="62"/>
      <c r="J5" s="62"/>
      <c r="K5" s="62">
        <f>K3*E5</f>
        <v>0</v>
      </c>
    </row>
    <row r="6" spans="1:11" x14ac:dyDescent="0.35">
      <c r="A6" s="63"/>
      <c r="B6" s="62">
        <f>IF(B5-B2&lt;0,0,B5-B2)</f>
        <v>0</v>
      </c>
      <c r="C6" s="62"/>
      <c r="D6" s="62">
        <v>250</v>
      </c>
      <c r="E6" s="62">
        <f>TRUNC(F7/D6)</f>
        <v>0</v>
      </c>
      <c r="F6" s="62">
        <f>MOD(C5,D6)</f>
        <v>0</v>
      </c>
      <c r="G6" s="62"/>
      <c r="H6" s="62">
        <f>H3*E6</f>
        <v>0</v>
      </c>
      <c r="I6" s="62"/>
      <c r="J6" s="62">
        <f>J12*J3</f>
        <v>0</v>
      </c>
      <c r="K6" s="64" t="s">
        <v>103</v>
      </c>
    </row>
    <row r="7" spans="1:11" x14ac:dyDescent="0.35">
      <c r="A7" s="63"/>
      <c r="B7" s="62"/>
      <c r="C7" s="62"/>
      <c r="D7" s="62">
        <v>500</v>
      </c>
      <c r="E7" s="62">
        <f>TRUNC(F8/D7)</f>
        <v>0</v>
      </c>
      <c r="F7" s="62">
        <f>MOD(C5,D7)</f>
        <v>0</v>
      </c>
      <c r="G7" s="62"/>
      <c r="H7" s="62">
        <f>H3*E7</f>
        <v>0</v>
      </c>
      <c r="I7" s="62">
        <f>I12*I3</f>
        <v>0</v>
      </c>
      <c r="J7" s="64" t="s">
        <v>103</v>
      </c>
      <c r="K7" s="64" t="s">
        <v>103</v>
      </c>
    </row>
    <row r="8" spans="1:11" x14ac:dyDescent="0.35">
      <c r="A8" s="63"/>
      <c r="B8" s="62"/>
      <c r="C8" s="62"/>
      <c r="D8" s="62">
        <v>1000</v>
      </c>
      <c r="E8" s="62">
        <f>TRUNC(F9/D8)</f>
        <v>0</v>
      </c>
      <c r="F8" s="62">
        <f>MOD(C5,D8)</f>
        <v>0</v>
      </c>
      <c r="G8" s="62"/>
      <c r="H8" s="62">
        <f>H12*H3</f>
        <v>0</v>
      </c>
      <c r="I8" s="64" t="s">
        <v>103</v>
      </c>
      <c r="J8" s="64" t="s">
        <v>103</v>
      </c>
      <c r="K8" s="64" t="s">
        <v>103</v>
      </c>
    </row>
    <row r="9" spans="1:11" x14ac:dyDescent="0.35">
      <c r="A9" s="63"/>
      <c r="B9" s="62"/>
      <c r="C9" s="62"/>
      <c r="D9" s="62">
        <v>2000</v>
      </c>
      <c r="E9" s="62">
        <f>TRUNC(C5/D9)</f>
        <v>0</v>
      </c>
      <c r="F9" s="62">
        <f>MOD(C5,D9)</f>
        <v>0</v>
      </c>
      <c r="G9" s="62">
        <f>E9+(G12*G13)</f>
        <v>0</v>
      </c>
      <c r="H9" s="64" t="s">
        <v>103</v>
      </c>
      <c r="I9" s="64" t="s">
        <v>103</v>
      </c>
      <c r="J9" s="64" t="s">
        <v>103</v>
      </c>
      <c r="K9" s="64" t="s">
        <v>103</v>
      </c>
    </row>
    <row r="10" spans="1:11" x14ac:dyDescent="0.35">
      <c r="A10" s="54"/>
      <c r="B10" s="62"/>
      <c r="C10" s="62"/>
      <c r="D10" s="62"/>
      <c r="E10" s="62"/>
      <c r="F10" s="65"/>
      <c r="G10" s="65">
        <f>E5*Arkusz1!E68+E6*Arkusz1!E69+E7*Arkusz1!E70+E8*Arkusz1!E71+E9*Arkusz1!E72</f>
        <v>0</v>
      </c>
      <c r="H10" s="65">
        <f>E8*Arkusz1!E71+Arkusz1!E70*E7+Arkusz1!E69*E6+Arkusz1!E68*E5</f>
        <v>0</v>
      </c>
      <c r="I10" s="65">
        <f>E7*Arkusz1!E70+E6*Arkusz1!E69+E5*Arkusz1!E68</f>
        <v>0</v>
      </c>
      <c r="J10" s="65">
        <f>E6*Arkusz1!E69+E5*Arkusz1!E68</f>
        <v>0</v>
      </c>
      <c r="K10" s="65">
        <f>E5*Arkusz1!E68</f>
        <v>0</v>
      </c>
    </row>
    <row r="11" spans="1:11" x14ac:dyDescent="0.35">
      <c r="A11" s="54"/>
      <c r="B11" s="62"/>
      <c r="C11" s="62"/>
      <c r="D11" s="62"/>
      <c r="E11" s="62"/>
      <c r="F11" s="62"/>
      <c r="G11" s="62">
        <v>2000</v>
      </c>
      <c r="H11" s="62">
        <v>1000</v>
      </c>
      <c r="I11" s="62">
        <v>500</v>
      </c>
      <c r="J11" s="62">
        <v>250</v>
      </c>
      <c r="K11" s="62">
        <v>1</v>
      </c>
    </row>
    <row r="12" spans="1:11" x14ac:dyDescent="0.35">
      <c r="A12" s="54"/>
      <c r="B12" s="62"/>
      <c r="C12" s="62"/>
      <c r="D12" s="62"/>
      <c r="E12" s="62"/>
      <c r="F12" s="62"/>
      <c r="G12" s="54">
        <f>IF(Arkusz1!E72*(E9+1)&lt;=G10,1,0)</f>
        <v>0</v>
      </c>
      <c r="H12" s="54">
        <f>IF(Arkusz1!E71&lt;=H10,1,0)</f>
        <v>0</v>
      </c>
      <c r="I12" s="54">
        <f>IF(Arkusz1!E70&lt;=I10,1,0)</f>
        <v>0</v>
      </c>
      <c r="J12" s="54">
        <f>IF(Arkusz1!E69&lt;=J10,1,0)</f>
        <v>0</v>
      </c>
      <c r="K12" s="62"/>
    </row>
    <row r="13" spans="1:11" x14ac:dyDescent="0.35">
      <c r="A13" s="54"/>
      <c r="B13" s="62"/>
      <c r="C13" s="62"/>
      <c r="D13" s="62"/>
      <c r="E13" s="62"/>
      <c r="F13" s="62"/>
      <c r="G13" s="62">
        <f>IF(F9&lt;D1,0,1)</f>
        <v>0</v>
      </c>
      <c r="H13" s="62"/>
      <c r="I13" s="62"/>
      <c r="J13" s="62"/>
      <c r="K13" s="62"/>
    </row>
    <row r="14" spans="1:11" x14ac:dyDescent="0.35">
      <c r="A14" s="54"/>
      <c r="B14" s="62"/>
      <c r="C14" s="62"/>
      <c r="D14" s="62"/>
      <c r="E14" s="62"/>
      <c r="F14" s="62"/>
      <c r="G14" s="62"/>
      <c r="H14" s="62"/>
      <c r="I14" s="62"/>
      <c r="J14" s="62"/>
      <c r="K14" s="62"/>
    </row>
    <row r="15" spans="1:11" x14ac:dyDescent="0.35">
      <c r="A15" s="54" t="b">
        <f>EXACT(Arkusz1!F78,C15)</f>
        <v>0</v>
      </c>
      <c r="B15" s="66">
        <f>IF(A15,40,0)</f>
        <v>0</v>
      </c>
      <c r="C15" s="54" t="s">
        <v>59</v>
      </c>
      <c r="D15" s="54"/>
      <c r="E15" s="54"/>
      <c r="F15" s="54"/>
      <c r="G15" s="54"/>
      <c r="H15" s="54"/>
      <c r="I15" s="54"/>
      <c r="J15" s="54"/>
      <c r="K15" s="54"/>
    </row>
    <row r="16" spans="1:11" x14ac:dyDescent="0.35">
      <c r="A16" s="54" t="b">
        <f>EXACT(Arkusz1!F79,C15)</f>
        <v>0</v>
      </c>
      <c r="B16" s="66">
        <f>IF(A16,40,0)</f>
        <v>0</v>
      </c>
      <c r="C16" s="54" t="s">
        <v>60</v>
      </c>
      <c r="D16" s="54"/>
      <c r="E16" s="54"/>
      <c r="F16" s="54"/>
      <c r="G16" s="54"/>
      <c r="H16" s="54"/>
      <c r="I16" s="54"/>
      <c r="J16" s="54"/>
      <c r="K16" s="54"/>
    </row>
    <row r="17" spans="1:11" x14ac:dyDescent="0.35">
      <c r="A17" s="54" t="b">
        <f>EXACT(Arkusz1!F80,C15)</f>
        <v>1</v>
      </c>
      <c r="B17" s="66">
        <f>IF(A17,0,0)</f>
        <v>0</v>
      </c>
      <c r="C17" s="54"/>
      <c r="D17" s="54"/>
      <c r="E17" s="54"/>
      <c r="F17" s="54"/>
      <c r="G17" s="54"/>
      <c r="H17" s="54"/>
      <c r="I17" s="54"/>
      <c r="J17" s="54"/>
      <c r="K17" s="54"/>
    </row>
    <row r="18" spans="1:11" x14ac:dyDescent="0.35">
      <c r="A18" s="54" t="b">
        <f>EXACT(Arkusz1!F81,C15)</f>
        <v>0</v>
      </c>
      <c r="B18" s="66">
        <f>IF(A18,60,0)</f>
        <v>0</v>
      </c>
      <c r="C18" s="54"/>
      <c r="D18" s="54"/>
      <c r="E18" s="54"/>
      <c r="F18" s="54"/>
      <c r="G18" s="54"/>
      <c r="H18" s="54"/>
      <c r="I18" s="54"/>
      <c r="J18" s="54"/>
      <c r="K18" s="54"/>
    </row>
    <row r="19" spans="1:11" x14ac:dyDescent="0.35">
      <c r="A19" s="54" t="b">
        <f>EXACT(Arkusz1!F82,C15)</f>
        <v>0</v>
      </c>
      <c r="B19" s="66">
        <f>IF(A19,60,0)</f>
        <v>0</v>
      </c>
      <c r="C19" s="54"/>
      <c r="D19" s="54"/>
      <c r="E19" s="54"/>
      <c r="F19" s="54"/>
      <c r="G19" s="54"/>
      <c r="H19" s="54"/>
      <c r="I19" s="54"/>
      <c r="J19" s="54"/>
      <c r="K19" s="54"/>
    </row>
    <row r="20" spans="1:11" x14ac:dyDescent="0.35">
      <c r="A20" s="54" t="b">
        <f>EXACT(Arkusz1!F83,C15)</f>
        <v>0</v>
      </c>
      <c r="B20" s="66">
        <f>IF(A20,30,0)</f>
        <v>0</v>
      </c>
      <c r="C20" s="54"/>
      <c r="D20" s="54"/>
      <c r="E20" s="54"/>
      <c r="F20" s="54"/>
      <c r="G20" s="54"/>
      <c r="H20" s="54"/>
      <c r="I20" s="54"/>
      <c r="J20" s="54"/>
      <c r="K20" s="54"/>
    </row>
    <row r="21" spans="1:11" x14ac:dyDescent="0.35">
      <c r="A21" s="54">
        <v>10</v>
      </c>
      <c r="B21" s="66">
        <f>Arkusz1!F84*A21</f>
        <v>0</v>
      </c>
      <c r="C21" s="54"/>
      <c r="D21" s="54"/>
      <c r="E21" s="54"/>
      <c r="F21" s="54"/>
      <c r="G21" s="54"/>
      <c r="H21" s="54"/>
      <c r="I21" s="54"/>
      <c r="J21" s="54"/>
      <c r="K21" s="54"/>
    </row>
    <row r="22" spans="1:11" x14ac:dyDescent="0.35">
      <c r="A22" s="54">
        <v>50</v>
      </c>
      <c r="B22" s="66">
        <f>Arkusz1!F85*A22</f>
        <v>0</v>
      </c>
      <c r="C22" s="54"/>
      <c r="D22" s="54"/>
      <c r="E22" s="54"/>
      <c r="F22" s="54"/>
      <c r="G22" s="54"/>
      <c r="H22" s="54"/>
      <c r="I22" s="54"/>
      <c r="J22" s="54"/>
      <c r="K22" s="54"/>
    </row>
    <row r="27" spans="1:11" x14ac:dyDescent="0.35">
      <c r="A27" s="8"/>
      <c r="B27" s="8"/>
      <c r="C27" s="8"/>
    </row>
  </sheetData>
  <mergeCells count="1">
    <mergeCell ref="A4:A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KAG_LAP_21</dc:creator>
  <cp:lastModifiedBy>KAG_LAP_21</cp:lastModifiedBy>
  <dcterms:created xsi:type="dcterms:W3CDTF">2014-09-09T08:55:33Z</dcterms:created>
  <dcterms:modified xsi:type="dcterms:W3CDTF">2023-09-05T13:29:15Z</dcterms:modified>
</cp:coreProperties>
</file>